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320" activeTab="0"/>
  </bookViews>
  <sheets>
    <sheet name="Mutqer" sheetId="1" r:id="rId1"/>
    <sheet name="Aparq" sheetId="2" r:id="rId2"/>
  </sheets>
  <externalReferences>
    <externalReference r:id="rId5"/>
    <externalReference r:id="rId6"/>
  </externalReferences>
  <definedNames>
    <definedName name="_xlnm.Print_Titles" localSheetId="0">'Mutqer'!$B:$B,'Mutqer'!$4:$9</definedName>
  </definedNames>
  <calcPr fullCalcOnLoad="1"/>
</workbook>
</file>

<file path=xl/sharedStrings.xml><?xml version="1.0" encoding="utf-8"?>
<sst xmlns="http://schemas.openxmlformats.org/spreadsheetml/2006/main" count="223" uniqueCount="120">
  <si>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</si>
  <si>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</si>
  <si>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>Հաշվետու ժամանակաշրջան</t>
  </si>
  <si>
    <t xml:space="preserve">փաստ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</si>
  <si>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</si>
  <si>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</si>
  <si>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</si>
  <si>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</si>
  <si>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</si>
  <si>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</si>
  <si>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</si>
  <si>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</si>
  <si>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</si>
  <si>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</si>
  <si>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</si>
  <si>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</si>
  <si>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</si>
  <si>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</si>
  <si>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</si>
  <si>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</si>
  <si>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</si>
  <si>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</si>
  <si>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տող 1000
ԸՆԴԱՄԵՆԸ  ԵԿԱՄՈՒՏՆԵՐ     
(տող 1100 + տող 1200+տող 1300)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</si>
  <si>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</si>
  <si>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</si>
  <si>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</si>
  <si>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</si>
  <si>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ԸՆԴԱՄԵՆԸ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</si>
  <si>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</si>
  <si>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</si>
  <si>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</si>
  <si>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</si>
  <si>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</si>
  <si>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</si>
  <si>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</si>
  <si>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</si>
  <si>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</si>
  <si>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</si>
  <si>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</si>
  <si>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</si>
  <si>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</si>
  <si>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</si>
  <si>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</si>
  <si>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</si>
  <si>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</si>
  <si>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</si>
  <si>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</si>
  <si>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</si>
  <si>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</si>
  <si>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</si>
  <si>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</si>
  <si>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</si>
  <si>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</si>
  <si>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</si>
  <si>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</si>
  <si>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</si>
  <si>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</si>
  <si>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</si>
  <si>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</si>
  <si>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</si>
  <si>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</si>
  <si>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</si>
  <si>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</si>
  <si>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</si>
  <si>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Բարձրունի</t>
  </si>
  <si>
    <t>Նոր Ազնաբերդ</t>
  </si>
  <si>
    <t>Արին</t>
  </si>
  <si>
    <t>Խնձորուտ</t>
  </si>
  <si>
    <t>Վայք</t>
  </si>
  <si>
    <t>Կարմրաշեն</t>
  </si>
  <si>
    <t>Զառիթափ</t>
  </si>
  <si>
    <t>Փոռ</t>
  </si>
  <si>
    <t>Արտավան</t>
  </si>
  <si>
    <t>Գոմք</t>
  </si>
  <si>
    <t>Սարավան</t>
  </si>
  <si>
    <t>Սերս</t>
  </si>
  <si>
    <t>Ազատեկ</t>
  </si>
  <si>
    <t>Հերհեր</t>
  </si>
  <si>
    <t>Զեդեա</t>
  </si>
  <si>
    <t>Մարտիրոս</t>
  </si>
  <si>
    <t>Ջերմուկ</t>
  </si>
  <si>
    <t>Գնդեվազ</t>
  </si>
  <si>
    <t xml:space="preserve"> ՀԱՇՎԵՏՎՈՒԹՅՈՒՆ</t>
  </si>
  <si>
    <t xml:space="preserve">Հորս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</si>
  <si>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</si>
  <si>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r>
      <t xml:space="preserve"> տող 1351
Տեղական վճարներ</t>
    </r>
  </si>
  <si>
    <r>
      <t xml:space="preserve"> տող 1352
Համայնքի վարչական տարածքում ինքնակամ կառուցված շենքերի, շինությունների օրինականացման համար վճարներ </t>
    </r>
  </si>
  <si>
    <r>
      <t xml:space="preserve"> տող 1260
2.6 Կապիտալ ներքին պաշտոնական դրամաշնորհներ` ստացված կառավարման այլ մակարդակներից</t>
    </r>
  </si>
  <si>
    <r>
  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</si>
  <si>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t>տող 1392
Վարչական բյուջեի պահուստային ֆոնդից ֆոնդային բյուջե կատարվող հատկացումներից մուտքեր</t>
    </r>
  </si>
  <si>
    <t xml:space="preserve">որից` 
Սեփական եկամուտներ
 (Ընդամենը եկամուտներ առանց          պաշտոնական դրամաշնորհների)                                                                                                              </t>
  </si>
  <si>
    <r>
      <t xml:space="preserve">տող 1341
Համայնքի սեփականություն հանդիսացող, այդ թվում` տիրազուրկ, համայնքին որպես սեփականություն անցած ապրանքների վաճառքից մուտքեր
</t>
    </r>
  </si>
  <si>
    <r>
      <t xml:space="preserve"> տող 1381+տող 1382
 տող 1381.</t>
    </r>
    <r>
      <rPr>
        <b/>
        <sz val="10"/>
        <rFont val="GHEA Grapalat"/>
        <family val="3"/>
      </rPr>
      <t>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</si>
  <si>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</si>
  <si>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Ընդամենը գույքահարկ 
/բյուջ տող 1111 + 1120/</t>
  </si>
  <si>
    <t>Ընդամենը գույքա հարկի ապառքը 01.01.13թ. դրությամբ*</t>
  </si>
  <si>
    <t>Ընդամենը տույժերի և տուգանքների գումարները</t>
  </si>
  <si>
    <t>2013թ. բյուջեում ներառված գույքահարկի ապառքի գումարը</t>
  </si>
  <si>
    <t>Ընդամենը հողի հարկի ապառքը 01.01.13թ. դրությամբ*</t>
  </si>
  <si>
    <t>2013թ. բյուջեում ներառված հողի հարկի ապառքի գումարը*</t>
  </si>
  <si>
    <t xml:space="preserve">Գանձված  հողի հարկի  ապառքի գումարը  </t>
  </si>
  <si>
    <t xml:space="preserve">փաստ.                                                                            </t>
  </si>
  <si>
    <t>կատ. %-ը</t>
  </si>
  <si>
    <t xml:space="preserve">  ÀÜ¸²ØºÜÀ</t>
  </si>
  <si>
    <t xml:space="preserve">Գանձված  գույքահարկի ապառքի գումարը 01.01.2014  </t>
  </si>
  <si>
    <t xml:space="preserve">ծրագիր    </t>
  </si>
  <si>
    <t>2014թ. բյուջեում ներառված գույքահարկի ապառքի գումարը</t>
  </si>
  <si>
    <t>2014թ. բյուջեում ներառված հողի հարկի ապառքի գումարը</t>
  </si>
  <si>
    <t xml:space="preserve">Ընդամենը գույքա հարկի01.01.14թ. </t>
  </si>
  <si>
    <t>Ընդամենը հողի հարկի 01.01.14թ. դրությամբ*</t>
  </si>
  <si>
    <t>Ընդամենը գույքա հարկի ապառքը 01.01.14թ. դրությամբ*</t>
  </si>
  <si>
    <t>Ընդամեը հողի հարկի ապառքը</t>
  </si>
  <si>
    <t>Ներառված ապառքը %</t>
  </si>
  <si>
    <t xml:space="preserve">բ) Պետական բյուջեից համայնքի վարչական բյուջեին տրամադրվող այլ դոտացիաներ </t>
  </si>
  <si>
    <t xml:space="preserve">ծրագիր 1-ին ամիս </t>
  </si>
  <si>
    <r>
      <t xml:space="preserve">տող1251+1254
ա) Պետական բյուջեից ֆինանսական համահարթեցման սկզբունքով տրամադրվող դոտացիաներ 
</t>
    </r>
  </si>
  <si>
    <t>փաստացի կատարում</t>
  </si>
  <si>
    <t>կատարման %</t>
  </si>
  <si>
    <t xml:space="preserve"> ՀՀ ՎԱՅՈՑ ՁՈՐԻ ՄԱՐԶԻ  ՀԱՄԱՅՆՔՆԵՐԻ   ԲՅՈՒՋԵՏԱՅԻՆ   ԵԿԱՄՈՒՏՆԵՐԻ   ՀԱՇՎԱՐԿԱՅԻՆ ՑՈՒՑԱՆԻՇՆԵՐԻ ՎԵՐԱԲԵՐՅԱԼ 
01.02.2014թ.   դրությամբ </t>
  </si>
  <si>
    <t>Տեղեկատվություն գույքահարկի և հողի հարկի ապառքների վերաբերյալ 01.02.2014թ. դրությամբ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</si>
</sst>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0"/>
    <numFmt numFmtId="191" formatCode="#,##0.0"/>
    <numFmt numFmtId="192" formatCode="0E+00"/>
    <numFmt numFmtId="193" formatCode="_-* #,##0.0_-;\-* #,##0.0_-;_-* &quot;-&quot;??_-;_-@_-"/>
    <numFmt numFmtId="194" formatCode="#,##0.00000"/>
    <numFmt numFmtId="195" formatCode="#,##0.000"/>
  </numFmts>
  <fonts count="34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2"/>
      <name val="Arial Armenian"/>
      <family val="2"/>
    </font>
    <font>
      <b/>
      <sz val="10"/>
      <name val="Arial"/>
      <family val="0"/>
    </font>
    <font>
      <b/>
      <sz val="12"/>
      <name val="Times Armeni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5" fillId="7" borderId="1" applyNumberFormat="0" applyAlignment="0" applyProtection="0"/>
    <xf numFmtId="0" fontId="27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1" fontId="5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5" fillId="2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4" fontId="5" fillId="11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20" borderId="12" xfId="0" applyFont="1" applyFill="1" applyBorder="1" applyAlignment="1" applyProtection="1">
      <alignment vertical="center" wrapText="1"/>
      <protection/>
    </xf>
    <xf numFmtId="0" fontId="5" fillId="20" borderId="13" xfId="0" applyFont="1" applyFill="1" applyBorder="1" applyAlignment="1" applyProtection="1">
      <alignment vertical="center" wrapText="1"/>
      <protection/>
    </xf>
    <xf numFmtId="0" fontId="5" fillId="20" borderId="1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>
      <alignment horizontal="left"/>
    </xf>
    <xf numFmtId="191" fontId="7" fillId="0" borderId="10" xfId="0" applyNumberFormat="1" applyFont="1" applyBorder="1" applyAlignment="1" applyProtection="1">
      <alignment horizontal="center" vertical="center" wrapText="1"/>
      <protection locked="0"/>
    </xf>
    <xf numFmtId="19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vertical="center"/>
      <protection locked="0"/>
    </xf>
    <xf numFmtId="191" fontId="7" fillId="0" borderId="10" xfId="0" applyNumberFormat="1" applyFont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>
      <alignment horizontal="left"/>
    </xf>
    <xf numFmtId="191" fontId="0" fillId="0" borderId="0" xfId="0" applyNumberFormat="1" applyAlignment="1">
      <alignment/>
    </xf>
    <xf numFmtId="0" fontId="31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9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0" applyNumberFormat="1" applyFont="1" applyBorder="1" applyAlignment="1">
      <alignment horizontal="center"/>
    </xf>
    <xf numFmtId="2" fontId="9" fillId="0" borderId="0" xfId="0" applyNumberFormat="1" applyFont="1" applyAlignment="1">
      <alignment vertical="center"/>
    </xf>
    <xf numFmtId="2" fontId="30" fillId="0" borderId="0" xfId="0" applyNumberFormat="1" applyFont="1" applyAlignment="1">
      <alignment vertical="center"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180" fontId="32" fillId="0" borderId="10" xfId="0" applyNumberFormat="1" applyFont="1" applyBorder="1" applyAlignment="1">
      <alignment/>
    </xf>
    <xf numFmtId="191" fontId="32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180" fontId="4" fillId="0" borderId="10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191" fontId="4" fillId="0" borderId="10" xfId="0" applyNumberFormat="1" applyFont="1" applyBorder="1" applyAlignment="1" applyProtection="1">
      <alignment vertical="center" wrapText="1"/>
      <protection locked="0"/>
    </xf>
    <xf numFmtId="191" fontId="10" fillId="0" borderId="10" xfId="0" applyNumberFormat="1" applyFont="1" applyBorder="1" applyAlignment="1" applyProtection="1">
      <alignment vertical="center" wrapText="1"/>
      <protection locked="0"/>
    </xf>
    <xf numFmtId="191" fontId="4" fillId="0" borderId="10" xfId="0" applyNumberFormat="1" applyFont="1" applyFill="1" applyBorder="1" applyAlignment="1">
      <alignment vertical="center" wrapText="1"/>
    </xf>
    <xf numFmtId="191" fontId="10" fillId="0" borderId="10" xfId="0" applyNumberFormat="1" applyFont="1" applyFill="1" applyBorder="1" applyAlignment="1" applyProtection="1">
      <alignment vertical="center" wrapText="1"/>
      <protection locked="0"/>
    </xf>
    <xf numFmtId="3" fontId="32" fillId="0" borderId="10" xfId="0" applyNumberFormat="1" applyFont="1" applyBorder="1" applyAlignment="1">
      <alignment vertical="center" wrapText="1"/>
    </xf>
    <xf numFmtId="180" fontId="32" fillId="0" borderId="10" xfId="0" applyNumberFormat="1" applyFont="1" applyBorder="1" applyAlignment="1">
      <alignment vertical="center" wrapText="1"/>
    </xf>
    <xf numFmtId="19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32" fillId="0" borderId="10" xfId="0" applyNumberFormat="1" applyFont="1" applyFill="1" applyBorder="1" applyAlignment="1">
      <alignment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180" fontId="5" fillId="0" borderId="10" xfId="0" applyNumberFormat="1" applyFont="1" applyFill="1" applyBorder="1" applyAlignment="1">
      <alignment horizontal="center"/>
    </xf>
    <xf numFmtId="191" fontId="4" fillId="0" borderId="10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11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22" xfId="0" applyNumberFormat="1" applyFont="1" applyBorder="1" applyAlignment="1" applyProtection="1">
      <alignment horizontal="center" vertical="center" wrapText="1"/>
      <protection/>
    </xf>
    <xf numFmtId="4" fontId="7" fillId="22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9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center" vertical="center" wrapText="1"/>
      <protection/>
    </xf>
    <xf numFmtId="0" fontId="5" fillId="24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5" fillId="4" borderId="10" xfId="0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15" xfId="0" applyNumberFormat="1" applyFont="1" applyFill="1" applyBorder="1" applyAlignment="1" applyProtection="1">
      <alignment horizontal="center" vertical="center" wrapText="1"/>
      <protection/>
    </xf>
    <xf numFmtId="0" fontId="5" fillId="4" borderId="16" xfId="0" applyNumberFormat="1" applyFont="1" applyFill="1" applyBorder="1" applyAlignment="1" applyProtection="1">
      <alignment horizontal="center" vertical="center" wrapText="1"/>
      <protection/>
    </xf>
    <xf numFmtId="0" fontId="5" fillId="4" borderId="23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Border="1" applyAlignment="1" applyProtection="1">
      <alignment horizontal="center" vertical="center" wrapText="1"/>
      <protection/>
    </xf>
    <xf numFmtId="0" fontId="5" fillId="4" borderId="24" xfId="0" applyNumberFormat="1" applyFont="1" applyFill="1" applyBorder="1" applyAlignment="1" applyProtection="1">
      <alignment horizontal="center" vertical="center" wrapText="1"/>
      <protection/>
    </xf>
    <xf numFmtId="0" fontId="5" fillId="4" borderId="17" xfId="0" applyNumberFormat="1" applyFont="1" applyFill="1" applyBorder="1" applyAlignment="1" applyProtection="1">
      <alignment horizontal="center" vertical="center" wrapText="1"/>
      <protection/>
    </xf>
    <xf numFmtId="0" fontId="5" fillId="4" borderId="11" xfId="0" applyNumberFormat="1" applyFont="1" applyFill="1" applyBorder="1" applyAlignment="1" applyProtection="1">
      <alignment horizontal="center" vertical="center" wrapText="1"/>
      <protection/>
    </xf>
    <xf numFmtId="0" fontId="5" fillId="4" borderId="18" xfId="0" applyNumberFormat="1" applyFont="1" applyFill="1" applyBorder="1" applyAlignment="1" applyProtection="1">
      <alignment horizontal="center" vertical="center" wrapText="1"/>
      <protection/>
    </xf>
    <xf numFmtId="4" fontId="8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7" fillId="22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2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zan\Desktop\2013report\Vdzor13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zan\Desktop\2013report\vay2013\VDekamutnax%2001.01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yotsdzor"/>
      <sheetName val="Aparq"/>
    </sheetNames>
    <sheetDataSet>
      <sheetData sheetId="0">
        <row r="10">
          <cell r="B10" t="str">
            <v>Արենի</v>
          </cell>
        </row>
        <row r="11">
          <cell r="B11" t="str">
            <v>Գետափ</v>
          </cell>
        </row>
        <row r="12">
          <cell r="B12" t="str">
            <v>Հորբատեղ</v>
          </cell>
        </row>
        <row r="13">
          <cell r="B13" t="str">
            <v>Գողթանիկ</v>
          </cell>
        </row>
        <row r="14">
          <cell r="B14" t="str">
            <v>Վարդահովիտ</v>
          </cell>
        </row>
        <row r="15">
          <cell r="B15" t="str">
            <v>Շատին</v>
          </cell>
        </row>
        <row r="16">
          <cell r="B16" t="str">
            <v>Հերմոն</v>
          </cell>
        </row>
        <row r="17">
          <cell r="B17" t="str">
            <v>Եղեգիս</v>
          </cell>
        </row>
        <row r="18">
          <cell r="B18" t="str">
            <v>Վերնաշեն</v>
          </cell>
        </row>
        <row r="19">
          <cell r="B19" t="str">
            <v>Գլաձոր</v>
          </cell>
        </row>
        <row r="20">
          <cell r="B20" t="str">
            <v>Սալլի</v>
          </cell>
        </row>
        <row r="21">
          <cell r="B21" t="str">
            <v>Աղավնաձոր</v>
          </cell>
        </row>
        <row r="22">
          <cell r="B22" t="str">
            <v>Ռինդ</v>
          </cell>
        </row>
        <row r="23">
          <cell r="B23" t="str">
            <v>Աղնջաձոր</v>
          </cell>
        </row>
        <row r="24">
          <cell r="B24" t="str">
            <v>Հորս</v>
          </cell>
        </row>
        <row r="25">
          <cell r="B25" t="str">
            <v>Եղեգնաձոր</v>
          </cell>
        </row>
        <row r="26">
          <cell r="B26" t="str">
            <v>Ագարակաձոր</v>
          </cell>
        </row>
        <row r="27">
          <cell r="B27" t="str">
            <v>Արփի</v>
          </cell>
        </row>
        <row r="28">
          <cell r="B28" t="str">
            <v>Արտաբույնք</v>
          </cell>
        </row>
        <row r="29">
          <cell r="B29" t="str">
            <v>Գնիշիկ</v>
          </cell>
        </row>
        <row r="30">
          <cell r="B30" t="str">
            <v>Ելփին</v>
          </cell>
        </row>
        <row r="31">
          <cell r="B31" t="str">
            <v>Թառաթումբ</v>
          </cell>
        </row>
        <row r="32">
          <cell r="B32" t="str">
            <v>Խաչիկ</v>
          </cell>
        </row>
        <row r="33">
          <cell r="B33" t="str">
            <v>Մալիշկա</v>
          </cell>
        </row>
        <row r="34">
          <cell r="B34" t="str">
            <v>Չիվա</v>
          </cell>
        </row>
        <row r="35">
          <cell r="B35" t="str">
            <v>Քարագլուխ</v>
          </cell>
        </row>
        <row r="36">
          <cell r="B36" t="str">
            <v>Բարձրունի</v>
          </cell>
        </row>
        <row r="37">
          <cell r="B37" t="str">
            <v>Նոր Ազնաբերդ</v>
          </cell>
        </row>
        <row r="38">
          <cell r="B38" t="str">
            <v>Արին</v>
          </cell>
        </row>
        <row r="39">
          <cell r="B39" t="str">
            <v>Խնձորուտ</v>
          </cell>
        </row>
        <row r="40">
          <cell r="B40" t="str">
            <v>Վայք</v>
          </cell>
        </row>
        <row r="41">
          <cell r="B41" t="str">
            <v>Կարմրաշեն</v>
          </cell>
        </row>
        <row r="42">
          <cell r="B42" t="str">
            <v>Զառիթափ</v>
          </cell>
        </row>
        <row r="43">
          <cell r="B43" t="str">
            <v>Փոռ</v>
          </cell>
        </row>
        <row r="44">
          <cell r="B44" t="str">
            <v>Արտավան</v>
          </cell>
        </row>
        <row r="45">
          <cell r="B45" t="str">
            <v>Գոմք</v>
          </cell>
        </row>
        <row r="46">
          <cell r="B46" t="str">
            <v>Սարավան</v>
          </cell>
        </row>
        <row r="47">
          <cell r="B47" t="str">
            <v>Սերս</v>
          </cell>
        </row>
        <row r="48">
          <cell r="B48" t="str">
            <v>Ազատեկ</v>
          </cell>
        </row>
        <row r="49">
          <cell r="B49" t="str">
            <v>Հերհեր</v>
          </cell>
        </row>
        <row r="50">
          <cell r="B50" t="str">
            <v>Զեդեա</v>
          </cell>
        </row>
        <row r="51">
          <cell r="B51" t="str">
            <v>Մարտիրոս</v>
          </cell>
        </row>
        <row r="52">
          <cell r="B52" t="str">
            <v>Ջերմուկ</v>
          </cell>
        </row>
        <row r="53">
          <cell r="B53" t="str">
            <v>Գնդեվազ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tqer"/>
      <sheetName val="Aparq"/>
    </sheetNames>
    <sheetDataSet>
      <sheetData sheetId="0">
        <row r="10">
          <cell r="M10">
            <v>3065.607</v>
          </cell>
          <cell r="S10">
            <v>2708.628</v>
          </cell>
        </row>
        <row r="11">
          <cell r="M11">
            <v>2561.5474999999997</v>
          </cell>
          <cell r="S11">
            <v>2415.355</v>
          </cell>
        </row>
        <row r="12">
          <cell r="M12">
            <v>369.12800000000004</v>
          </cell>
          <cell r="S12">
            <v>395.242</v>
          </cell>
        </row>
        <row r="13">
          <cell r="M13">
            <v>99.461</v>
          </cell>
          <cell r="S13">
            <v>429.16</v>
          </cell>
        </row>
        <row r="14">
          <cell r="M14">
            <v>224.567</v>
          </cell>
          <cell r="S14">
            <v>915.44</v>
          </cell>
        </row>
        <row r="15">
          <cell r="M15">
            <v>1980.879</v>
          </cell>
          <cell r="S15">
            <v>1210.487</v>
          </cell>
        </row>
        <row r="16">
          <cell r="M16">
            <v>97.113</v>
          </cell>
          <cell r="S16">
            <v>259.942</v>
          </cell>
        </row>
        <row r="17">
          <cell r="M17">
            <v>295.80100000000004</v>
          </cell>
          <cell r="S17">
            <v>457.689</v>
          </cell>
        </row>
        <row r="18">
          <cell r="M18">
            <v>2267.481</v>
          </cell>
          <cell r="S18">
            <v>1757.891</v>
          </cell>
        </row>
        <row r="19">
          <cell r="M19">
            <v>3617.944</v>
          </cell>
          <cell r="S19">
            <v>1501.255</v>
          </cell>
        </row>
        <row r="20">
          <cell r="M20">
            <v>335.732</v>
          </cell>
          <cell r="S20">
            <v>366.41</v>
          </cell>
        </row>
        <row r="21">
          <cell r="M21">
            <v>4278.437</v>
          </cell>
          <cell r="S21">
            <v>5405.86</v>
          </cell>
        </row>
        <row r="22">
          <cell r="M22">
            <v>2050.546</v>
          </cell>
          <cell r="S22">
            <v>1642.831</v>
          </cell>
        </row>
        <row r="23">
          <cell r="M23">
            <v>562.4019999999999</v>
          </cell>
          <cell r="S23">
            <v>837.421</v>
          </cell>
        </row>
        <row r="24">
          <cell r="M24">
            <v>403.502</v>
          </cell>
          <cell r="S24">
            <v>571.2</v>
          </cell>
        </row>
        <row r="25">
          <cell r="M25">
            <v>21716.7192</v>
          </cell>
          <cell r="S25">
            <v>4604.86</v>
          </cell>
        </row>
        <row r="26">
          <cell r="M26">
            <v>2401.263</v>
          </cell>
          <cell r="S26">
            <v>2000.655</v>
          </cell>
        </row>
        <row r="27">
          <cell r="M27">
            <v>1510.145</v>
          </cell>
          <cell r="S27">
            <v>1450.85</v>
          </cell>
        </row>
        <row r="28">
          <cell r="M28">
            <v>1473.711</v>
          </cell>
          <cell r="S28">
            <v>797.31</v>
          </cell>
        </row>
        <row r="29">
          <cell r="M29">
            <v>150.06</v>
          </cell>
          <cell r="S29">
            <v>371.75</v>
          </cell>
        </row>
        <row r="30">
          <cell r="M30">
            <v>1702.838</v>
          </cell>
          <cell r="S30">
            <v>2601.662</v>
          </cell>
        </row>
        <row r="31">
          <cell r="M31">
            <v>498.21299999999997</v>
          </cell>
          <cell r="S31">
            <v>300.7</v>
          </cell>
        </row>
        <row r="32">
          <cell r="M32">
            <v>831.69</v>
          </cell>
          <cell r="S32">
            <v>1656.196</v>
          </cell>
        </row>
        <row r="33">
          <cell r="M33">
            <v>4507.391</v>
          </cell>
          <cell r="S33">
            <v>2058.1322</v>
          </cell>
        </row>
        <row r="34">
          <cell r="M34">
            <v>1015.819</v>
          </cell>
          <cell r="S34">
            <v>1562.798</v>
          </cell>
        </row>
        <row r="35">
          <cell r="M35">
            <v>781.502</v>
          </cell>
          <cell r="S35">
            <v>800.2</v>
          </cell>
        </row>
        <row r="36">
          <cell r="M36">
            <v>379.837</v>
          </cell>
          <cell r="S36">
            <v>562.492</v>
          </cell>
        </row>
        <row r="37">
          <cell r="M37">
            <v>162.45</v>
          </cell>
          <cell r="S37">
            <v>192.488</v>
          </cell>
        </row>
        <row r="38">
          <cell r="M38">
            <v>432.60699999999997</v>
          </cell>
          <cell r="S38">
            <v>1167.828</v>
          </cell>
        </row>
        <row r="39">
          <cell r="M39">
            <v>348.207</v>
          </cell>
          <cell r="S39">
            <v>289.133</v>
          </cell>
        </row>
        <row r="40">
          <cell r="M40">
            <v>16668.728</v>
          </cell>
          <cell r="S40">
            <v>819.241</v>
          </cell>
        </row>
        <row r="41">
          <cell r="M41">
            <v>257.727</v>
          </cell>
          <cell r="S41">
            <v>1209.616</v>
          </cell>
        </row>
        <row r="42">
          <cell r="M42">
            <v>2220.321</v>
          </cell>
          <cell r="S42">
            <v>2043.896</v>
          </cell>
        </row>
        <row r="43">
          <cell r="M43">
            <v>125.869</v>
          </cell>
          <cell r="S43">
            <v>506.608</v>
          </cell>
        </row>
        <row r="44">
          <cell r="M44">
            <v>257.635</v>
          </cell>
          <cell r="S44">
            <v>833.913</v>
          </cell>
        </row>
        <row r="45">
          <cell r="M45">
            <v>118.319</v>
          </cell>
          <cell r="S45">
            <v>399.933</v>
          </cell>
        </row>
        <row r="46">
          <cell r="M46">
            <v>309.483</v>
          </cell>
          <cell r="S46">
            <v>1183.333</v>
          </cell>
        </row>
        <row r="47">
          <cell r="M47">
            <v>229.768</v>
          </cell>
          <cell r="S47">
            <v>604.3</v>
          </cell>
        </row>
        <row r="48">
          <cell r="M48">
            <v>384.284</v>
          </cell>
          <cell r="S48">
            <v>2104.187</v>
          </cell>
        </row>
        <row r="49">
          <cell r="M49">
            <v>694.229</v>
          </cell>
          <cell r="S49">
            <v>2207.155</v>
          </cell>
        </row>
        <row r="50">
          <cell r="M50">
            <v>133.375</v>
          </cell>
          <cell r="S50">
            <v>1085.374</v>
          </cell>
        </row>
        <row r="51">
          <cell r="M51">
            <v>554.55</v>
          </cell>
          <cell r="S51">
            <v>1593.567</v>
          </cell>
        </row>
        <row r="52">
          <cell r="M52">
            <v>33264.9948</v>
          </cell>
          <cell r="S52">
            <v>13456.666</v>
          </cell>
        </row>
        <row r="53">
          <cell r="M53">
            <v>881.4449999999999</v>
          </cell>
          <cell r="S53">
            <v>3288.612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43"/>
  <sheetViews>
    <sheetView tabSelected="1" zoomScalePageLayoutView="0" workbookViewId="0" topLeftCell="B1">
      <pane xSplit="2" ySplit="9" topLeftCell="D5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F10" sqref="F10:F53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59765625" style="2" customWidth="1"/>
    <col min="4" max="4" width="10.09765625" style="2" customWidth="1"/>
    <col min="5" max="5" width="9.09765625" style="2" customWidth="1"/>
    <col min="6" max="6" width="10.8984375" style="2" customWidth="1"/>
    <col min="7" max="8" width="9.3984375" style="2" customWidth="1"/>
    <col min="9" max="9" width="6" style="2" customWidth="1"/>
    <col min="10" max="10" width="9.69921875" style="2" customWidth="1"/>
    <col min="11" max="11" width="9.8984375" style="2" bestFit="1" customWidth="1"/>
    <col min="12" max="13" width="9.8984375" style="2" customWidth="1"/>
    <col min="14" max="14" width="8.59765625" style="2" customWidth="1"/>
    <col min="15" max="17" width="8" style="2" customWidth="1"/>
    <col min="18" max="18" width="8.69921875" style="2" customWidth="1"/>
    <col min="19" max="21" width="9.69921875" style="2" customWidth="1"/>
    <col min="22" max="22" width="11.5" style="2" customWidth="1"/>
    <col min="23" max="25" width="8.8984375" style="2" customWidth="1"/>
    <col min="26" max="26" width="9.69921875" style="2" customWidth="1"/>
    <col min="27" max="29" width="9.19921875" style="2" customWidth="1"/>
    <col min="30" max="30" width="7.69921875" style="2" customWidth="1"/>
    <col min="31" max="33" width="8.3984375" style="2" customWidth="1"/>
    <col min="34" max="34" width="8.5" style="2" customWidth="1"/>
    <col min="35" max="36" width="7.59765625" style="2" customWidth="1"/>
    <col min="37" max="37" width="7.19921875" style="2" customWidth="1"/>
    <col min="38" max="38" width="8.59765625" style="2" customWidth="1"/>
    <col min="39" max="39" width="8.3984375" style="2" customWidth="1"/>
    <col min="40" max="40" width="9" style="2" customWidth="1"/>
    <col min="41" max="41" width="8.8984375" style="2" customWidth="1"/>
    <col min="42" max="47" width="9.5" style="2" customWidth="1"/>
    <col min="48" max="48" width="8.5" style="2" customWidth="1"/>
    <col min="49" max="49" width="9.19921875" style="2" customWidth="1"/>
    <col min="50" max="50" width="6.19921875" style="2" customWidth="1"/>
    <col min="51" max="51" width="8.09765625" style="2" customWidth="1"/>
    <col min="52" max="52" width="6.69921875" style="2" customWidth="1"/>
    <col min="53" max="53" width="8.3984375" style="2" bestFit="1" customWidth="1"/>
    <col min="54" max="54" width="9.59765625" style="2" customWidth="1"/>
    <col min="55" max="57" width="8.8984375" style="2" customWidth="1"/>
    <col min="58" max="58" width="10.3984375" style="2" customWidth="1"/>
    <col min="59" max="62" width="8" style="2" customWidth="1"/>
    <col min="63" max="63" width="7.09765625" style="2" customWidth="1"/>
    <col min="64" max="64" width="9.3984375" style="2" customWidth="1"/>
    <col min="65" max="65" width="8.3984375" style="2" customWidth="1"/>
    <col min="66" max="66" width="9.09765625" style="2" customWidth="1"/>
    <col min="67" max="69" width="7.09765625" style="2" customWidth="1"/>
    <col min="70" max="70" width="11.19921875" style="2" customWidth="1"/>
    <col min="71" max="71" width="8.3984375" style="2" customWidth="1"/>
    <col min="72" max="72" width="8.59765625" style="2" customWidth="1"/>
    <col min="73" max="73" width="10.09765625" style="2" customWidth="1"/>
    <col min="74" max="74" width="9" style="2" customWidth="1"/>
    <col min="75" max="75" width="10.3984375" style="2" customWidth="1"/>
    <col min="76" max="76" width="9.19921875" style="2" customWidth="1"/>
    <col min="77" max="79" width="8.19921875" style="2" customWidth="1"/>
    <col min="80" max="80" width="10.19921875" style="2" customWidth="1"/>
    <col min="81" max="84" width="8.19921875" style="2" customWidth="1"/>
    <col min="85" max="85" width="7.3984375" style="2" customWidth="1"/>
    <col min="86" max="86" width="10.19921875" style="2" customWidth="1"/>
    <col min="87" max="89" width="8.59765625" style="2" customWidth="1"/>
    <col min="90" max="90" width="10.59765625" style="2" customWidth="1"/>
    <col min="91" max="91" width="10.5" style="2" customWidth="1"/>
    <col min="92" max="93" width="9.8984375" style="2" customWidth="1"/>
    <col min="94" max="94" width="10.19921875" style="2" customWidth="1"/>
    <col min="95" max="95" width="8.69921875" style="2" customWidth="1"/>
    <col min="96" max="96" width="9.59765625" style="2" customWidth="1"/>
    <col min="97" max="97" width="8" style="2" customWidth="1"/>
    <col min="98" max="98" width="7.69921875" style="2" customWidth="1"/>
    <col min="99" max="99" width="7.59765625" style="2" customWidth="1"/>
    <col min="100" max="100" width="8.19921875" style="2" customWidth="1"/>
    <col min="101" max="101" width="11.19921875" style="2" customWidth="1"/>
    <col min="102" max="102" width="9.3984375" style="2" customWidth="1"/>
    <col min="103" max="103" width="8.5" style="2" customWidth="1"/>
    <col min="104" max="104" width="9" style="2" customWidth="1"/>
    <col min="105" max="106" width="8.09765625" style="2" customWidth="1"/>
    <col min="107" max="107" width="9.5" style="2" customWidth="1"/>
    <col min="108" max="108" width="7.8984375" style="2" customWidth="1"/>
    <col min="109" max="16384" width="9" style="2" customWidth="1"/>
  </cols>
  <sheetData>
    <row r="1" spans="1:107" s="14" customFormat="1" ht="16.5" customHeight="1">
      <c r="A1" s="15"/>
      <c r="B1" s="136" t="s">
        <v>82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6"/>
      <c r="X1" s="16"/>
      <c r="Y1" s="16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</row>
    <row r="2" spans="1:107" s="14" customFormat="1" ht="37.5" customHeight="1">
      <c r="A2" s="18"/>
      <c r="B2" s="137" t="s">
        <v>118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9"/>
      <c r="T2" s="19"/>
      <c r="U2" s="19"/>
      <c r="V2" s="20"/>
      <c r="W2" s="20"/>
      <c r="X2" s="20"/>
      <c r="Y2" s="20"/>
      <c r="Z2" s="18"/>
      <c r="AA2" s="18"/>
      <c r="AB2" s="18"/>
      <c r="AC2" s="18"/>
      <c r="AD2" s="15"/>
      <c r="AE2" s="15"/>
      <c r="AF2" s="15"/>
      <c r="AG2" s="15"/>
      <c r="AH2" s="15"/>
      <c r="AI2" s="15"/>
      <c r="AJ2" s="15"/>
      <c r="AK2" s="15"/>
      <c r="AL2" s="15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</row>
    <row r="3" spans="3:39" ht="8.25" customHeight="1">
      <c r="C3" s="3"/>
      <c r="W3" s="23"/>
      <c r="X3" s="4"/>
      <c r="Y3" s="4"/>
      <c r="Z3" s="4"/>
      <c r="AA3" s="2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108" s="21" customFormat="1" ht="15" customHeight="1">
      <c r="B4" s="124" t="s">
        <v>26</v>
      </c>
      <c r="C4" s="125" t="s">
        <v>25</v>
      </c>
      <c r="D4" s="113" t="s">
        <v>23</v>
      </c>
      <c r="E4" s="113" t="s">
        <v>24</v>
      </c>
      <c r="F4" s="126" t="s">
        <v>22</v>
      </c>
      <c r="G4" s="127"/>
      <c r="H4" s="127"/>
      <c r="I4" s="128"/>
      <c r="J4" s="126" t="s">
        <v>90</v>
      </c>
      <c r="K4" s="127"/>
      <c r="L4" s="127"/>
      <c r="M4" s="128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26"/>
      <c r="CK4" s="26"/>
      <c r="CL4" s="138" t="s">
        <v>19</v>
      </c>
      <c r="CM4" s="27"/>
      <c r="CN4" s="27"/>
      <c r="CO4" s="27"/>
      <c r="CP4" s="96" t="s">
        <v>21</v>
      </c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26"/>
      <c r="DC4" s="28"/>
      <c r="DD4" s="28"/>
    </row>
    <row r="5" spans="2:108" s="21" customFormat="1" ht="32.25" customHeight="1">
      <c r="B5" s="124"/>
      <c r="C5" s="125"/>
      <c r="D5" s="113"/>
      <c r="E5" s="113"/>
      <c r="F5" s="129"/>
      <c r="G5" s="130"/>
      <c r="H5" s="130"/>
      <c r="I5" s="131"/>
      <c r="J5" s="129"/>
      <c r="K5" s="130"/>
      <c r="L5" s="130"/>
      <c r="M5" s="131"/>
      <c r="N5" s="114" t="s">
        <v>28</v>
      </c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 t="s">
        <v>18</v>
      </c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5" t="s">
        <v>31</v>
      </c>
      <c r="BA5" s="115"/>
      <c r="BB5" s="114" t="s">
        <v>14</v>
      </c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94"/>
      <c r="BQ5" s="94"/>
      <c r="BR5" s="115" t="s">
        <v>0</v>
      </c>
      <c r="BS5" s="115"/>
      <c r="BT5" s="115"/>
      <c r="BU5" s="115"/>
      <c r="BV5" s="115"/>
      <c r="BW5" s="115"/>
      <c r="BX5" s="114" t="s">
        <v>16</v>
      </c>
      <c r="BY5" s="114"/>
      <c r="BZ5" s="114"/>
      <c r="CA5" s="114"/>
      <c r="CB5" s="114"/>
      <c r="CC5" s="114"/>
      <c r="CD5" s="114" t="s">
        <v>38</v>
      </c>
      <c r="CE5" s="114"/>
      <c r="CF5" s="115" t="s">
        <v>17</v>
      </c>
      <c r="CG5" s="115"/>
      <c r="CH5" s="97" t="s">
        <v>29</v>
      </c>
      <c r="CI5" s="98"/>
      <c r="CJ5" s="98"/>
      <c r="CK5" s="99"/>
      <c r="CL5" s="138"/>
      <c r="CM5" s="139" t="s">
        <v>33</v>
      </c>
      <c r="CN5" s="139"/>
      <c r="CO5" s="95"/>
      <c r="CP5" s="114"/>
      <c r="CQ5" s="114"/>
      <c r="CR5" s="114"/>
      <c r="CS5" s="114"/>
      <c r="CT5" s="115" t="s">
        <v>20</v>
      </c>
      <c r="CU5" s="115"/>
      <c r="CV5" s="114"/>
      <c r="CW5" s="114"/>
      <c r="CX5" s="114"/>
      <c r="CY5" s="114"/>
      <c r="CZ5" s="114"/>
      <c r="DA5" s="114"/>
      <c r="DB5" s="119" t="s">
        <v>19</v>
      </c>
      <c r="DC5" s="117" t="s">
        <v>32</v>
      </c>
      <c r="DD5" s="117"/>
    </row>
    <row r="6" spans="2:108" s="21" customFormat="1" ht="190.5" customHeight="1">
      <c r="B6" s="124"/>
      <c r="C6" s="125"/>
      <c r="D6" s="113"/>
      <c r="E6" s="113"/>
      <c r="F6" s="132"/>
      <c r="G6" s="133"/>
      <c r="H6" s="133"/>
      <c r="I6" s="134"/>
      <c r="J6" s="132"/>
      <c r="K6" s="133"/>
      <c r="L6" s="133"/>
      <c r="M6" s="134"/>
      <c r="N6" s="103" t="s">
        <v>34</v>
      </c>
      <c r="O6" s="104"/>
      <c r="P6" s="104"/>
      <c r="Q6" s="105"/>
      <c r="R6" s="110" t="s">
        <v>4</v>
      </c>
      <c r="S6" s="111"/>
      <c r="T6" s="111"/>
      <c r="U6" s="112"/>
      <c r="V6" s="110" t="s">
        <v>5</v>
      </c>
      <c r="W6" s="111"/>
      <c r="X6" s="111"/>
      <c r="Y6" s="112"/>
      <c r="Z6" s="110" t="s">
        <v>6</v>
      </c>
      <c r="AA6" s="111"/>
      <c r="AB6" s="111"/>
      <c r="AC6" s="112"/>
      <c r="AD6" s="110" t="s">
        <v>35</v>
      </c>
      <c r="AE6" s="111"/>
      <c r="AF6" s="111"/>
      <c r="AG6" s="112"/>
      <c r="AH6" s="110" t="s">
        <v>7</v>
      </c>
      <c r="AI6" s="111"/>
      <c r="AJ6" s="111"/>
      <c r="AK6" s="112"/>
      <c r="AL6" s="109" t="s">
        <v>8</v>
      </c>
      <c r="AM6" s="109"/>
      <c r="AN6" s="109" t="s">
        <v>30</v>
      </c>
      <c r="AO6" s="109"/>
      <c r="AP6" s="110" t="s">
        <v>115</v>
      </c>
      <c r="AQ6" s="111"/>
      <c r="AR6" s="111"/>
      <c r="AS6" s="112"/>
      <c r="AT6" s="110" t="s">
        <v>113</v>
      </c>
      <c r="AU6" s="112"/>
      <c r="AV6" s="114" t="s">
        <v>9</v>
      </c>
      <c r="AW6" s="114"/>
      <c r="AX6" s="114" t="s">
        <v>10</v>
      </c>
      <c r="AY6" s="114"/>
      <c r="AZ6" s="115"/>
      <c r="BA6" s="115"/>
      <c r="BB6" s="140" t="s">
        <v>36</v>
      </c>
      <c r="BC6" s="141"/>
      <c r="BD6" s="141"/>
      <c r="BE6" s="142"/>
      <c r="BF6" s="120" t="s">
        <v>15</v>
      </c>
      <c r="BG6" s="121"/>
      <c r="BH6" s="121"/>
      <c r="BI6" s="122"/>
      <c r="BJ6" s="115" t="s">
        <v>11</v>
      </c>
      <c r="BK6" s="115"/>
      <c r="BL6" s="115" t="s">
        <v>12</v>
      </c>
      <c r="BM6" s="115"/>
      <c r="BN6" s="120" t="s">
        <v>13</v>
      </c>
      <c r="BO6" s="121"/>
      <c r="BP6" s="121"/>
      <c r="BQ6" s="122"/>
      <c r="BR6" s="115" t="s">
        <v>91</v>
      </c>
      <c r="BS6" s="115"/>
      <c r="BT6" s="115" t="s">
        <v>93</v>
      </c>
      <c r="BU6" s="115"/>
      <c r="BV6" s="115" t="s">
        <v>37</v>
      </c>
      <c r="BW6" s="115"/>
      <c r="BX6" s="120" t="s">
        <v>85</v>
      </c>
      <c r="BY6" s="121"/>
      <c r="BZ6" s="121"/>
      <c r="CA6" s="122"/>
      <c r="CB6" s="115" t="s">
        <v>86</v>
      </c>
      <c r="CC6" s="115"/>
      <c r="CD6" s="114"/>
      <c r="CE6" s="114"/>
      <c r="CF6" s="115"/>
      <c r="CG6" s="115"/>
      <c r="CH6" s="100"/>
      <c r="CI6" s="101"/>
      <c r="CJ6" s="101"/>
      <c r="CK6" s="102"/>
      <c r="CL6" s="138"/>
      <c r="CM6" s="139"/>
      <c r="CN6" s="139"/>
      <c r="CO6" s="95"/>
      <c r="CP6" s="115" t="s">
        <v>84</v>
      </c>
      <c r="CQ6" s="115"/>
      <c r="CR6" s="115" t="s">
        <v>87</v>
      </c>
      <c r="CS6" s="115"/>
      <c r="CT6" s="115"/>
      <c r="CU6" s="115"/>
      <c r="CV6" s="115" t="s">
        <v>92</v>
      </c>
      <c r="CW6" s="115"/>
      <c r="CX6" s="115" t="s">
        <v>88</v>
      </c>
      <c r="CY6" s="115"/>
      <c r="CZ6" s="118" t="s">
        <v>89</v>
      </c>
      <c r="DA6" s="118"/>
      <c r="DB6" s="119"/>
      <c r="DC6" s="117"/>
      <c r="DD6" s="117"/>
    </row>
    <row r="7" spans="2:108" ht="22.5" customHeight="1">
      <c r="B7" s="124"/>
      <c r="C7" s="125"/>
      <c r="D7" s="113"/>
      <c r="E7" s="113"/>
      <c r="F7" s="108" t="s">
        <v>1</v>
      </c>
      <c r="G7" s="106" t="s">
        <v>114</v>
      </c>
      <c r="H7" s="106" t="s">
        <v>116</v>
      </c>
      <c r="I7" s="106" t="s">
        <v>117</v>
      </c>
      <c r="J7" s="108" t="s">
        <v>1</v>
      </c>
      <c r="K7" s="106" t="s">
        <v>114</v>
      </c>
      <c r="L7" s="106" t="s">
        <v>116</v>
      </c>
      <c r="M7" s="106" t="s">
        <v>117</v>
      </c>
      <c r="N7" s="108" t="s">
        <v>1</v>
      </c>
      <c r="O7" s="106" t="s">
        <v>114</v>
      </c>
      <c r="P7" s="106" t="s">
        <v>116</v>
      </c>
      <c r="Q7" s="106" t="s">
        <v>117</v>
      </c>
      <c r="R7" s="108" t="s">
        <v>1</v>
      </c>
      <c r="S7" s="89"/>
      <c r="T7" s="89"/>
      <c r="U7" s="89"/>
      <c r="V7" s="108" t="s">
        <v>1</v>
      </c>
      <c r="W7" s="89"/>
      <c r="X7" s="89"/>
      <c r="Y7" s="89"/>
      <c r="Z7" s="108" t="s">
        <v>1</v>
      </c>
      <c r="AA7" s="89"/>
      <c r="AB7" s="89"/>
      <c r="AC7" s="89"/>
      <c r="AD7" s="108" t="s">
        <v>1</v>
      </c>
      <c r="AE7" s="1"/>
      <c r="AF7" s="1"/>
      <c r="AG7" s="1"/>
      <c r="AH7" s="108" t="s">
        <v>1</v>
      </c>
      <c r="AI7" s="1"/>
      <c r="AJ7" s="1"/>
      <c r="AK7" s="1"/>
      <c r="AL7" s="108" t="s">
        <v>1</v>
      </c>
      <c r="AM7" s="1"/>
      <c r="AN7" s="135" t="s">
        <v>1</v>
      </c>
      <c r="AO7" s="1" t="s">
        <v>2</v>
      </c>
      <c r="AP7" s="108" t="s">
        <v>1</v>
      </c>
      <c r="AQ7" s="106" t="s">
        <v>114</v>
      </c>
      <c r="AR7" s="93"/>
      <c r="AS7" s="93"/>
      <c r="AT7" s="108" t="s">
        <v>1</v>
      </c>
      <c r="AU7" s="106" t="s">
        <v>114</v>
      </c>
      <c r="AV7" s="108" t="s">
        <v>1</v>
      </c>
      <c r="AW7" s="106" t="s">
        <v>114</v>
      </c>
      <c r="AX7" s="108" t="s">
        <v>1</v>
      </c>
      <c r="AY7" s="106" t="s">
        <v>114</v>
      </c>
      <c r="AZ7" s="108" t="s">
        <v>1</v>
      </c>
      <c r="BA7" s="106" t="s">
        <v>114</v>
      </c>
      <c r="BB7" s="108" t="s">
        <v>1</v>
      </c>
      <c r="BC7" s="106" t="s">
        <v>114</v>
      </c>
      <c r="BD7" s="93"/>
      <c r="BE7" s="93"/>
      <c r="BF7" s="108" t="s">
        <v>1</v>
      </c>
      <c r="BG7" s="106" t="s">
        <v>114</v>
      </c>
      <c r="BH7" s="93"/>
      <c r="BI7" s="93"/>
      <c r="BJ7" s="108" t="s">
        <v>1</v>
      </c>
      <c r="BK7" s="106" t="s">
        <v>114</v>
      </c>
      <c r="BL7" s="108" t="s">
        <v>1</v>
      </c>
      <c r="BM7" s="106" t="s">
        <v>114</v>
      </c>
      <c r="BN7" s="108" t="s">
        <v>1</v>
      </c>
      <c r="BO7" s="106" t="s">
        <v>114</v>
      </c>
      <c r="BP7" s="93"/>
      <c r="BQ7" s="93"/>
      <c r="BR7" s="108" t="s">
        <v>1</v>
      </c>
      <c r="BS7" s="106" t="s">
        <v>114</v>
      </c>
      <c r="BT7" s="108" t="s">
        <v>1</v>
      </c>
      <c r="BU7" s="106" t="s">
        <v>114</v>
      </c>
      <c r="BV7" s="108" t="s">
        <v>1</v>
      </c>
      <c r="BW7" s="106" t="s">
        <v>114</v>
      </c>
      <c r="BX7" s="108" t="s">
        <v>1</v>
      </c>
      <c r="BY7" s="106" t="s">
        <v>114</v>
      </c>
      <c r="BZ7" s="93"/>
      <c r="CA7" s="93"/>
      <c r="CB7" s="108" t="s">
        <v>1</v>
      </c>
      <c r="CC7" s="106" t="s">
        <v>114</v>
      </c>
      <c r="CD7" s="108" t="s">
        <v>1</v>
      </c>
      <c r="CE7" s="106" t="s">
        <v>114</v>
      </c>
      <c r="CF7" s="108" t="s">
        <v>1</v>
      </c>
      <c r="CG7" s="106" t="s">
        <v>114</v>
      </c>
      <c r="CH7" s="108" t="s">
        <v>1</v>
      </c>
      <c r="CI7" s="106" t="s">
        <v>114</v>
      </c>
      <c r="CJ7" s="93"/>
      <c r="CK7" s="93"/>
      <c r="CL7" s="138"/>
      <c r="CM7" s="108" t="s">
        <v>1</v>
      </c>
      <c r="CN7" s="116" t="s">
        <v>3</v>
      </c>
      <c r="CO7" s="25"/>
      <c r="CP7" s="108" t="s">
        <v>1</v>
      </c>
      <c r="CQ7" s="116" t="s">
        <v>3</v>
      </c>
      <c r="CR7" s="108" t="s">
        <v>1</v>
      </c>
      <c r="CS7" s="116" t="s">
        <v>3</v>
      </c>
      <c r="CT7" s="108" t="s">
        <v>1</v>
      </c>
      <c r="CU7" s="116" t="s">
        <v>3</v>
      </c>
      <c r="CV7" s="108" t="s">
        <v>1</v>
      </c>
      <c r="CW7" s="116" t="s">
        <v>3</v>
      </c>
      <c r="CX7" s="108" t="s">
        <v>1</v>
      </c>
      <c r="CY7" s="116" t="s">
        <v>3</v>
      </c>
      <c r="CZ7" s="108" t="s">
        <v>1</v>
      </c>
      <c r="DA7" s="116" t="s">
        <v>3</v>
      </c>
      <c r="DB7" s="119"/>
      <c r="DC7" s="108" t="s">
        <v>1</v>
      </c>
      <c r="DD7" s="116" t="s">
        <v>3</v>
      </c>
    </row>
    <row r="8" spans="2:108" ht="25.5" customHeight="1">
      <c r="B8" s="124"/>
      <c r="C8" s="125"/>
      <c r="D8" s="113"/>
      <c r="E8" s="113"/>
      <c r="F8" s="108"/>
      <c r="G8" s="107"/>
      <c r="H8" s="107"/>
      <c r="I8" s="107"/>
      <c r="J8" s="108"/>
      <c r="K8" s="107"/>
      <c r="L8" s="107"/>
      <c r="M8" s="107"/>
      <c r="N8" s="108"/>
      <c r="O8" s="107"/>
      <c r="P8" s="107"/>
      <c r="Q8" s="107"/>
      <c r="R8" s="108"/>
      <c r="S8" s="25" t="s">
        <v>114</v>
      </c>
      <c r="T8" s="25" t="s">
        <v>116</v>
      </c>
      <c r="U8" s="25" t="s">
        <v>117</v>
      </c>
      <c r="V8" s="108"/>
      <c r="W8" s="25" t="s">
        <v>114</v>
      </c>
      <c r="X8" s="25" t="s">
        <v>116</v>
      </c>
      <c r="Y8" s="25" t="s">
        <v>117</v>
      </c>
      <c r="Z8" s="108"/>
      <c r="AA8" s="25" t="s">
        <v>114</v>
      </c>
      <c r="AB8" s="25" t="s">
        <v>116</v>
      </c>
      <c r="AC8" s="25" t="s">
        <v>117</v>
      </c>
      <c r="AD8" s="108"/>
      <c r="AE8" s="25" t="s">
        <v>114</v>
      </c>
      <c r="AF8" s="25" t="s">
        <v>116</v>
      </c>
      <c r="AG8" s="25" t="s">
        <v>117</v>
      </c>
      <c r="AH8" s="108"/>
      <c r="AI8" s="25" t="s">
        <v>114</v>
      </c>
      <c r="AJ8" s="25" t="s">
        <v>116</v>
      </c>
      <c r="AK8" s="25" t="s">
        <v>117</v>
      </c>
      <c r="AL8" s="108"/>
      <c r="AM8" s="25" t="s">
        <v>114</v>
      </c>
      <c r="AN8" s="135"/>
      <c r="AO8" s="25" t="s">
        <v>114</v>
      </c>
      <c r="AP8" s="108"/>
      <c r="AQ8" s="107"/>
      <c r="AR8" s="25" t="s">
        <v>116</v>
      </c>
      <c r="AS8" s="25" t="s">
        <v>117</v>
      </c>
      <c r="AT8" s="108"/>
      <c r="AU8" s="107"/>
      <c r="AV8" s="108"/>
      <c r="AW8" s="107"/>
      <c r="AX8" s="108"/>
      <c r="AY8" s="107"/>
      <c r="AZ8" s="108"/>
      <c r="BA8" s="107"/>
      <c r="BB8" s="108"/>
      <c r="BC8" s="107"/>
      <c r="BD8" s="25" t="s">
        <v>116</v>
      </c>
      <c r="BE8" s="25" t="s">
        <v>117</v>
      </c>
      <c r="BF8" s="108"/>
      <c r="BG8" s="107"/>
      <c r="BH8" s="25" t="s">
        <v>116</v>
      </c>
      <c r="BI8" s="25" t="s">
        <v>117</v>
      </c>
      <c r="BJ8" s="108"/>
      <c r="BK8" s="107"/>
      <c r="BL8" s="108"/>
      <c r="BM8" s="107"/>
      <c r="BN8" s="108"/>
      <c r="BO8" s="107"/>
      <c r="BP8" s="25" t="s">
        <v>116</v>
      </c>
      <c r="BQ8" s="25" t="s">
        <v>117</v>
      </c>
      <c r="BR8" s="108"/>
      <c r="BS8" s="107"/>
      <c r="BT8" s="108"/>
      <c r="BU8" s="107"/>
      <c r="BV8" s="108"/>
      <c r="BW8" s="107"/>
      <c r="BX8" s="108"/>
      <c r="BY8" s="107"/>
      <c r="BZ8" s="25" t="s">
        <v>116</v>
      </c>
      <c r="CA8" s="25" t="s">
        <v>117</v>
      </c>
      <c r="CB8" s="108"/>
      <c r="CC8" s="107"/>
      <c r="CD8" s="108"/>
      <c r="CE8" s="107"/>
      <c r="CF8" s="108"/>
      <c r="CG8" s="107"/>
      <c r="CH8" s="108"/>
      <c r="CI8" s="107"/>
      <c r="CJ8" s="25" t="s">
        <v>116</v>
      </c>
      <c r="CK8" s="25" t="s">
        <v>117</v>
      </c>
      <c r="CL8" s="138"/>
      <c r="CM8" s="108"/>
      <c r="CN8" s="116"/>
      <c r="CO8" s="25"/>
      <c r="CP8" s="108"/>
      <c r="CQ8" s="116"/>
      <c r="CR8" s="108"/>
      <c r="CS8" s="116"/>
      <c r="CT8" s="108"/>
      <c r="CU8" s="116"/>
      <c r="CV8" s="108"/>
      <c r="CW8" s="116"/>
      <c r="CX8" s="108"/>
      <c r="CY8" s="116"/>
      <c r="CZ8" s="108"/>
      <c r="DA8" s="116"/>
      <c r="DB8" s="119"/>
      <c r="DC8" s="108"/>
      <c r="DD8" s="116"/>
    </row>
    <row r="9" spans="2:108" ht="14.25" customHeight="1">
      <c r="B9" s="24"/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/>
      <c r="I9" s="29"/>
      <c r="J9" s="29">
        <v>7</v>
      </c>
      <c r="K9" s="29">
        <v>8</v>
      </c>
      <c r="L9" s="29"/>
      <c r="M9" s="29"/>
      <c r="N9" s="29">
        <v>10</v>
      </c>
      <c r="O9" s="29">
        <v>11</v>
      </c>
      <c r="P9" s="29"/>
      <c r="Q9" s="29"/>
      <c r="R9" s="29">
        <v>13</v>
      </c>
      <c r="S9" s="29">
        <v>14</v>
      </c>
      <c r="T9" s="29"/>
      <c r="U9" s="29"/>
      <c r="V9" s="29">
        <v>16</v>
      </c>
      <c r="W9" s="29">
        <v>17</v>
      </c>
      <c r="X9" s="29"/>
      <c r="Y9" s="29"/>
      <c r="Z9" s="29">
        <v>19</v>
      </c>
      <c r="AA9" s="29">
        <v>20</v>
      </c>
      <c r="AB9" s="29"/>
      <c r="AC9" s="29"/>
      <c r="AD9" s="29">
        <v>22</v>
      </c>
      <c r="AE9" s="29">
        <v>23</v>
      </c>
      <c r="AF9" s="29"/>
      <c r="AG9" s="29"/>
      <c r="AH9" s="29">
        <v>25</v>
      </c>
      <c r="AI9" s="29">
        <v>26</v>
      </c>
      <c r="AJ9" s="29"/>
      <c r="AK9" s="29"/>
      <c r="AL9" s="29">
        <v>28</v>
      </c>
      <c r="AM9" s="29">
        <v>29</v>
      </c>
      <c r="AN9" s="29">
        <v>30</v>
      </c>
      <c r="AO9" s="29">
        <v>31</v>
      </c>
      <c r="AP9" s="29">
        <v>33</v>
      </c>
      <c r="AQ9" s="29">
        <v>34</v>
      </c>
      <c r="AR9" s="29"/>
      <c r="AS9" s="29"/>
      <c r="AT9" s="29"/>
      <c r="AU9" s="29"/>
      <c r="AV9" s="29">
        <v>35</v>
      </c>
      <c r="AW9" s="29">
        <v>36</v>
      </c>
      <c r="AX9" s="29">
        <v>37</v>
      </c>
      <c r="AY9" s="29">
        <v>38</v>
      </c>
      <c r="AZ9" s="29">
        <v>39</v>
      </c>
      <c r="BA9" s="29">
        <v>40</v>
      </c>
      <c r="BB9" s="29">
        <v>41</v>
      </c>
      <c r="BC9" s="29">
        <v>42</v>
      </c>
      <c r="BD9" s="29"/>
      <c r="BE9" s="29"/>
      <c r="BF9" s="29">
        <v>44</v>
      </c>
      <c r="BG9" s="29">
        <v>45</v>
      </c>
      <c r="BH9" s="29"/>
      <c r="BI9" s="29"/>
      <c r="BJ9" s="29">
        <v>46</v>
      </c>
      <c r="BK9" s="29">
        <v>47</v>
      </c>
      <c r="BL9" s="29">
        <v>48</v>
      </c>
      <c r="BM9" s="29">
        <v>49</v>
      </c>
      <c r="BN9" s="29">
        <v>50</v>
      </c>
      <c r="BO9" s="29">
        <v>51</v>
      </c>
      <c r="BP9" s="29"/>
      <c r="BQ9" s="29"/>
      <c r="BR9" s="29">
        <v>52</v>
      </c>
      <c r="BS9" s="29">
        <v>53</v>
      </c>
      <c r="BT9" s="29">
        <v>54</v>
      </c>
      <c r="BU9" s="29">
        <v>55</v>
      </c>
      <c r="BV9" s="29">
        <v>56</v>
      </c>
      <c r="BW9" s="29">
        <v>57</v>
      </c>
      <c r="BX9" s="29">
        <v>58</v>
      </c>
      <c r="BY9" s="29">
        <v>59</v>
      </c>
      <c r="BZ9" s="29"/>
      <c r="CA9" s="29"/>
      <c r="CB9" s="29">
        <v>60</v>
      </c>
      <c r="CC9" s="29">
        <v>61</v>
      </c>
      <c r="CD9" s="29">
        <v>62</v>
      </c>
      <c r="CE9" s="29">
        <v>63</v>
      </c>
      <c r="CF9" s="29">
        <v>64</v>
      </c>
      <c r="CG9" s="29">
        <v>65</v>
      </c>
      <c r="CH9" s="29">
        <v>66</v>
      </c>
      <c r="CI9" s="29">
        <v>67</v>
      </c>
      <c r="CJ9" s="29"/>
      <c r="CK9" s="29"/>
      <c r="CL9" s="29">
        <v>68</v>
      </c>
      <c r="CM9" s="29">
        <v>69</v>
      </c>
      <c r="CN9" s="29">
        <v>70</v>
      </c>
      <c r="CO9" s="29"/>
      <c r="CP9" s="29">
        <v>71</v>
      </c>
      <c r="CQ9" s="29">
        <v>72</v>
      </c>
      <c r="CR9" s="29">
        <v>73</v>
      </c>
      <c r="CS9" s="29">
        <v>74</v>
      </c>
      <c r="CT9" s="29">
        <v>75</v>
      </c>
      <c r="CU9" s="29">
        <v>76</v>
      </c>
      <c r="CV9" s="29">
        <v>77</v>
      </c>
      <c r="CW9" s="29">
        <v>78</v>
      </c>
      <c r="CX9" s="29">
        <v>79</v>
      </c>
      <c r="CY9" s="29">
        <v>80</v>
      </c>
      <c r="CZ9" s="29">
        <v>81</v>
      </c>
      <c r="DA9" s="29">
        <v>82</v>
      </c>
      <c r="DB9" s="29">
        <v>83</v>
      </c>
      <c r="DC9" s="29">
        <v>84</v>
      </c>
      <c r="DD9" s="29">
        <v>85</v>
      </c>
    </row>
    <row r="10" spans="2:108" s="7" customFormat="1" ht="21" customHeight="1">
      <c r="B10" s="8">
        <v>1</v>
      </c>
      <c r="C10" s="22" t="s">
        <v>39</v>
      </c>
      <c r="D10" s="63">
        <v>5287.7</v>
      </c>
      <c r="E10" s="63">
        <v>5524.1</v>
      </c>
      <c r="F10" s="10">
        <f aca="true" t="shared" si="0" ref="F10:F53">CM10+DC10-CZ10</f>
        <v>35327</v>
      </c>
      <c r="G10" s="10">
        <f aca="true" t="shared" si="1" ref="G10:G53">CN10+DD10-DA10</f>
        <v>2943.9166666666665</v>
      </c>
      <c r="H10" s="10">
        <f>CO10+DD10-DA10</f>
        <v>3106.342</v>
      </c>
      <c r="I10" s="10">
        <f>+H10/G10*100</f>
        <v>105.51732102924109</v>
      </c>
      <c r="J10" s="11">
        <f aca="true" t="shared" si="2" ref="J10:J53">R10+V10+Z10+AD10+AH10+AL10+AZ10+BF10+BJ10+BL10+BN10+BR10+BV10+BX10+CB10+CD10+CH10</f>
        <v>7400</v>
      </c>
      <c r="K10" s="11">
        <f aca="true" t="shared" si="3" ref="K10:K53">S10+W10+AA10+AE10+AI10+AM10+BA10+BG10+BK10+BM10+BO10+BS10+BW10+BY10+CC10+CE10+CI10</f>
        <v>616.6666666666667</v>
      </c>
      <c r="L10" s="11">
        <f>P10+X10+AF10+AJ10+BD10+BZ10+CJ10</f>
        <v>779.042</v>
      </c>
      <c r="M10" s="11">
        <f>L10/K10*100</f>
        <v>126.33113513513511</v>
      </c>
      <c r="N10" s="11">
        <f aca="true" t="shared" si="4" ref="N10:N43">R10+Z10</f>
        <v>3200</v>
      </c>
      <c r="O10" s="11">
        <f aca="true" t="shared" si="5" ref="O10:O43">S10+AA10</f>
        <v>266.6666666666667</v>
      </c>
      <c r="P10" s="11">
        <f>+T10+AB10</f>
        <v>549.522</v>
      </c>
      <c r="Q10" s="11">
        <f>+P10/O10*100</f>
        <v>206.07075</v>
      </c>
      <c r="R10" s="40">
        <v>200</v>
      </c>
      <c r="S10" s="40">
        <f>+R10/12*1</f>
        <v>16.666666666666668</v>
      </c>
      <c r="T10" s="40">
        <v>18.028</v>
      </c>
      <c r="U10" s="40">
        <f>+T10/S10*100</f>
        <v>108.16799999999998</v>
      </c>
      <c r="V10" s="54">
        <v>2650</v>
      </c>
      <c r="W10" s="40">
        <f>+V10/12*1</f>
        <v>220.83333333333334</v>
      </c>
      <c r="X10" s="40">
        <v>210.51</v>
      </c>
      <c r="Y10" s="40">
        <f>+X10/W10*100</f>
        <v>95.3252830188679</v>
      </c>
      <c r="Z10" s="40">
        <v>3000</v>
      </c>
      <c r="AA10" s="40">
        <f>+Z10/12*1</f>
        <v>250</v>
      </c>
      <c r="AB10" s="40">
        <v>531.494</v>
      </c>
      <c r="AC10" s="40">
        <f>+AB10/AA10*100</f>
        <v>212.5976</v>
      </c>
      <c r="AD10" s="30">
        <v>300</v>
      </c>
      <c r="AE10" s="11">
        <f>+AD10/12*1</f>
        <v>25</v>
      </c>
      <c r="AF10" s="11">
        <v>0</v>
      </c>
      <c r="AG10" s="11">
        <f>+AF10/AE10*100</f>
        <v>0</v>
      </c>
      <c r="AH10" s="30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40">
        <v>27927</v>
      </c>
      <c r="AQ10" s="40">
        <f>+AP10/12*1</f>
        <v>2327.25</v>
      </c>
      <c r="AR10" s="40">
        <v>2327.3</v>
      </c>
      <c r="AS10" s="40">
        <f>+AR10/AQ10*100</f>
        <v>100.00214845848106</v>
      </c>
      <c r="AT10" s="40"/>
      <c r="AU10" s="40"/>
      <c r="AV10" s="40"/>
      <c r="AW10" s="40"/>
      <c r="AX10" s="11">
        <v>0</v>
      </c>
      <c r="AY10" s="11">
        <v>0</v>
      </c>
      <c r="AZ10" s="30">
        <v>0</v>
      </c>
      <c r="BA10" s="11">
        <v>0</v>
      </c>
      <c r="BB10" s="11">
        <f aca="true" t="shared" si="6" ref="BB10:BB46">BF10+BJ10+BL10+BN10</f>
        <v>1000</v>
      </c>
      <c r="BC10" s="11">
        <f aca="true" t="shared" si="7" ref="BC10:BC53">BG10+BK10+BM10+BO10</f>
        <v>83.33333333333333</v>
      </c>
      <c r="BD10" s="11">
        <f>BH10+BP10</f>
        <v>19.01</v>
      </c>
      <c r="BE10" s="11">
        <f>+BD10/BC10*100</f>
        <v>22.812000000000005</v>
      </c>
      <c r="BF10" s="40">
        <v>1000</v>
      </c>
      <c r="BG10" s="40">
        <f>+BF10/12*1</f>
        <v>83.33333333333333</v>
      </c>
      <c r="BH10" s="40">
        <v>19.01</v>
      </c>
      <c r="BI10" s="40">
        <f>+BH10/BG10*100</f>
        <v>22.812000000000005</v>
      </c>
      <c r="BJ10" s="11">
        <v>0</v>
      </c>
      <c r="BK10" s="11">
        <v>0</v>
      </c>
      <c r="BL10" s="11">
        <v>0</v>
      </c>
      <c r="BM10" s="11">
        <v>0</v>
      </c>
      <c r="BN10" s="40">
        <v>0</v>
      </c>
      <c r="BO10" s="40">
        <f>+BN10/12*1</f>
        <v>0</v>
      </c>
      <c r="BP10" s="40">
        <v>0</v>
      </c>
      <c r="BQ10" s="30">
        <v>0</v>
      </c>
      <c r="BR10" s="12">
        <v>0</v>
      </c>
      <c r="BS10" s="11"/>
      <c r="BT10" s="40">
        <v>0</v>
      </c>
      <c r="BU10" s="11"/>
      <c r="BV10" s="11">
        <v>0</v>
      </c>
      <c r="BW10" s="40"/>
      <c r="BX10" s="11">
        <v>0</v>
      </c>
      <c r="BY10" s="40">
        <f aca="true" t="shared" si="8" ref="BY10:BY52">+BX10/12*1</f>
        <v>0</v>
      </c>
      <c r="BZ10" s="40">
        <v>0</v>
      </c>
      <c r="CA10" s="40">
        <v>0</v>
      </c>
      <c r="CB10" s="11">
        <v>0</v>
      </c>
      <c r="CC10" s="40">
        <v>0</v>
      </c>
      <c r="CD10" s="11">
        <v>0</v>
      </c>
      <c r="CE10" s="11"/>
      <c r="CF10" s="11">
        <v>0</v>
      </c>
      <c r="CG10" s="11">
        <v>0</v>
      </c>
      <c r="CH10" s="30">
        <v>250</v>
      </c>
      <c r="CI10" s="40">
        <f>+CH10/12*1</f>
        <v>20.833333333333332</v>
      </c>
      <c r="CJ10" s="40">
        <v>0</v>
      </c>
      <c r="CK10" s="40">
        <f>+CJ10/CI10*100</f>
        <v>0</v>
      </c>
      <c r="CL10" s="11"/>
      <c r="CM10" s="11">
        <f aca="true" t="shared" si="9" ref="CM10:CM53">R10+V10+Z10+AD10+AH10+AL10+AN10+AP10+AV10+AX10+AZ10+BF10+BJ10+BL10+BN10+BR10+BT10+BV10+BX10+CB10+CD10+CF10+CH10+AT10</f>
        <v>35327</v>
      </c>
      <c r="CN10" s="11">
        <f aca="true" t="shared" si="10" ref="CN10:CN53">+CI10+CG10+CE10+CC10+BY10+BW10+BU10+BS10+BO10+BM10+BK10+BC10+BA10+AY10+AW10+AU10+AQ10+AO10+AM10+AI10+AE10+AA10+W10+S10</f>
        <v>2943.9166666666665</v>
      </c>
      <c r="CO10" s="11">
        <f>+CJ10+BZ10+BD10+AR10+AJ10+AF10+AB10+X10+T10</f>
        <v>3106.342</v>
      </c>
      <c r="CP10" s="11">
        <v>0</v>
      </c>
      <c r="CQ10" s="11">
        <v>0</v>
      </c>
      <c r="CR10" s="11">
        <v>0</v>
      </c>
      <c r="CS10" s="11"/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3">
        <v>0</v>
      </c>
      <c r="DA10" s="40">
        <v>0</v>
      </c>
      <c r="DB10" s="40">
        <v>0</v>
      </c>
      <c r="DC10" s="11">
        <f aca="true" t="shared" si="11" ref="DC10:DC53">CP10+CR10+CT10+CV10+CX10+CZ10</f>
        <v>0</v>
      </c>
      <c r="DD10" s="11">
        <f aca="true" t="shared" si="12" ref="DD10:DD53">CQ10+CS10+CU10+CW10+CY10+DA10+DB10</f>
        <v>0</v>
      </c>
    </row>
    <row r="11" spans="2:108" s="7" customFormat="1" ht="21" customHeight="1">
      <c r="B11" s="8">
        <v>2</v>
      </c>
      <c r="C11" s="22" t="s">
        <v>40</v>
      </c>
      <c r="D11" s="9">
        <v>15990.2</v>
      </c>
      <c r="E11" s="9">
        <v>16951.2</v>
      </c>
      <c r="F11" s="10">
        <f t="shared" si="0"/>
        <v>43536.7</v>
      </c>
      <c r="G11" s="10">
        <f t="shared" si="1"/>
        <v>4264.141666666666</v>
      </c>
      <c r="H11" s="10">
        <f aca="true" t="shared" si="13" ref="H11:H54">CO11+DD11-DA11</f>
        <v>4456.738</v>
      </c>
      <c r="I11" s="10">
        <f aca="true" t="shared" si="14" ref="I11:I54">+H11/G11*100</f>
        <v>104.5166495015605</v>
      </c>
      <c r="J11" s="11">
        <f t="shared" si="2"/>
        <v>7079</v>
      </c>
      <c r="K11" s="11">
        <f t="shared" si="3"/>
        <v>1226</v>
      </c>
      <c r="L11" s="11">
        <f aca="true" t="shared" si="15" ref="L11:L54">P11+X11+AF11+AJ11+BD11+BZ11+CJ11</f>
        <v>1418.638</v>
      </c>
      <c r="M11" s="11">
        <f aca="true" t="shared" si="16" ref="M11:M54">L11/K11*100</f>
        <v>115.71272430668841</v>
      </c>
      <c r="N11" s="11">
        <f t="shared" si="4"/>
        <v>2843</v>
      </c>
      <c r="O11" s="11">
        <f t="shared" si="5"/>
        <v>873</v>
      </c>
      <c r="P11" s="11">
        <f aca="true" t="shared" si="17" ref="P11:P54">+T11+AB11</f>
        <v>886.9300000000001</v>
      </c>
      <c r="Q11" s="11">
        <f aca="true" t="shared" si="18" ref="Q11:Q54">+P11/O11*100</f>
        <v>101.59564719358534</v>
      </c>
      <c r="R11" s="40">
        <v>143</v>
      </c>
      <c r="S11" s="40">
        <v>73</v>
      </c>
      <c r="T11" s="40">
        <v>72.993</v>
      </c>
      <c r="U11" s="40">
        <f aca="true" t="shared" si="19" ref="U11:U54">+T11/S11*100</f>
        <v>99.9904109589041</v>
      </c>
      <c r="V11" s="54">
        <v>2559</v>
      </c>
      <c r="W11" s="40">
        <f aca="true" t="shared" si="20" ref="W11:W53">+V11/12*1</f>
        <v>213.25</v>
      </c>
      <c r="X11" s="40">
        <v>531.708</v>
      </c>
      <c r="Y11" s="40">
        <f aca="true" t="shared" si="21" ref="Y11:Y54">+X11/W11*100</f>
        <v>249.33552168815942</v>
      </c>
      <c r="Z11" s="40">
        <f>2843-143</f>
        <v>2700</v>
      </c>
      <c r="AA11" s="40">
        <v>800</v>
      </c>
      <c r="AB11" s="40">
        <v>813.937</v>
      </c>
      <c r="AC11" s="40">
        <f aca="true" t="shared" si="22" ref="AC11:AC54">+AB11/AA11*100</f>
        <v>101.74212499999999</v>
      </c>
      <c r="AD11" s="30">
        <v>459</v>
      </c>
      <c r="AE11" s="11">
        <f aca="true" t="shared" si="23" ref="AE11:AE53">+AD11/12*1</f>
        <v>38.25</v>
      </c>
      <c r="AF11" s="11">
        <v>0</v>
      </c>
      <c r="AG11" s="11">
        <f aca="true" t="shared" si="24" ref="AG11:AG54">+AF11/AE11*100</f>
        <v>0</v>
      </c>
      <c r="AH11" s="30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40">
        <v>36457.7</v>
      </c>
      <c r="AQ11" s="40">
        <f aca="true" t="shared" si="25" ref="AQ11:AQ53">+AP11/12*1</f>
        <v>3038.1416666666664</v>
      </c>
      <c r="AR11" s="40">
        <v>3038.1</v>
      </c>
      <c r="AS11" s="40">
        <f aca="true" t="shared" si="26" ref="AS11:AS53">+AR11/AQ11*100</f>
        <v>99.99862854760448</v>
      </c>
      <c r="AT11" s="40"/>
      <c r="AU11" s="40"/>
      <c r="AV11" s="40"/>
      <c r="AW11" s="40"/>
      <c r="AX11" s="11">
        <v>0</v>
      </c>
      <c r="AY11" s="11">
        <v>0</v>
      </c>
      <c r="AZ11" s="30">
        <v>0</v>
      </c>
      <c r="BA11" s="11">
        <v>0</v>
      </c>
      <c r="BB11" s="11">
        <f t="shared" si="6"/>
        <v>618</v>
      </c>
      <c r="BC11" s="11">
        <f t="shared" si="7"/>
        <v>51.5</v>
      </c>
      <c r="BD11" s="11">
        <f aca="true" t="shared" si="27" ref="BD11:BD53">BH11+BP11</f>
        <v>0</v>
      </c>
      <c r="BE11" s="11">
        <f aca="true" t="shared" si="28" ref="BE11:BE54">+BD11/BC11*100</f>
        <v>0</v>
      </c>
      <c r="BF11" s="40">
        <v>618</v>
      </c>
      <c r="BG11" s="40">
        <f aca="true" t="shared" si="29" ref="BG11:BG52">+BF11/12*1</f>
        <v>51.5</v>
      </c>
      <c r="BH11" s="40">
        <v>0</v>
      </c>
      <c r="BI11" s="40">
        <f aca="true" t="shared" si="30" ref="BI11:BI54">+BH11/BG11*100</f>
        <v>0</v>
      </c>
      <c r="BJ11" s="11">
        <v>0</v>
      </c>
      <c r="BK11" s="11">
        <v>0</v>
      </c>
      <c r="BL11" s="11">
        <v>0</v>
      </c>
      <c r="BM11" s="11">
        <v>0</v>
      </c>
      <c r="BN11" s="40">
        <v>0</v>
      </c>
      <c r="BO11" s="40">
        <f aca="true" t="shared" si="31" ref="BO11:BO53">+BN11/12*1</f>
        <v>0</v>
      </c>
      <c r="BP11" s="40">
        <v>0</v>
      </c>
      <c r="BQ11" s="30">
        <v>0</v>
      </c>
      <c r="BR11" s="12">
        <v>0</v>
      </c>
      <c r="BS11" s="11"/>
      <c r="BT11" s="40">
        <v>0</v>
      </c>
      <c r="BU11" s="11"/>
      <c r="BV11" s="11">
        <v>0</v>
      </c>
      <c r="BW11" s="40"/>
      <c r="BX11" s="11">
        <v>0</v>
      </c>
      <c r="BY11" s="40">
        <f t="shared" si="8"/>
        <v>0</v>
      </c>
      <c r="BZ11" s="40">
        <v>0</v>
      </c>
      <c r="CA11" s="40">
        <v>0</v>
      </c>
      <c r="CB11" s="11">
        <v>0</v>
      </c>
      <c r="CC11" s="40">
        <v>0</v>
      </c>
      <c r="CD11" s="11">
        <v>0</v>
      </c>
      <c r="CE11" s="11"/>
      <c r="CF11" s="11">
        <v>0</v>
      </c>
      <c r="CG11" s="11">
        <v>0</v>
      </c>
      <c r="CH11" s="30">
        <v>600</v>
      </c>
      <c r="CI11" s="40">
        <f aca="true" t="shared" si="32" ref="CI11:CI53">+CH11/12*1</f>
        <v>50</v>
      </c>
      <c r="CJ11" s="40">
        <v>0</v>
      </c>
      <c r="CK11" s="40">
        <f>+CJ11/CI11*100</f>
        <v>0</v>
      </c>
      <c r="CL11" s="11"/>
      <c r="CM11" s="11">
        <f t="shared" si="9"/>
        <v>43536.7</v>
      </c>
      <c r="CN11" s="11">
        <f t="shared" si="10"/>
        <v>4264.141666666666</v>
      </c>
      <c r="CO11" s="11">
        <f aca="true" t="shared" si="33" ref="CO11:CO54">+CJ11+BZ11+BD11+AR11+AJ11+AF11+AB11+X11+T11</f>
        <v>4456.738</v>
      </c>
      <c r="CP11" s="11">
        <v>0</v>
      </c>
      <c r="CQ11" s="11">
        <v>0</v>
      </c>
      <c r="CR11" s="11">
        <v>0</v>
      </c>
      <c r="CS11" s="11"/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3">
        <v>0</v>
      </c>
      <c r="DA11" s="40">
        <v>0</v>
      </c>
      <c r="DB11" s="40">
        <v>0</v>
      </c>
      <c r="DC11" s="11">
        <f t="shared" si="11"/>
        <v>0</v>
      </c>
      <c r="DD11" s="11">
        <f t="shared" si="12"/>
        <v>0</v>
      </c>
    </row>
    <row r="12" spans="2:108" s="7" customFormat="1" ht="21" customHeight="1">
      <c r="B12" s="8">
        <v>3</v>
      </c>
      <c r="C12" s="22" t="s">
        <v>41</v>
      </c>
      <c r="D12" s="9">
        <v>0</v>
      </c>
      <c r="E12" s="9">
        <v>52.3</v>
      </c>
      <c r="F12" s="10">
        <f t="shared" si="0"/>
        <v>4953.4</v>
      </c>
      <c r="G12" s="10">
        <f t="shared" si="1"/>
        <v>434.58333333333337</v>
      </c>
      <c r="H12" s="10">
        <f t="shared" si="13"/>
        <v>396.21</v>
      </c>
      <c r="I12" s="10">
        <f t="shared" si="14"/>
        <v>91.17008628954937</v>
      </c>
      <c r="J12" s="11">
        <f t="shared" si="2"/>
        <v>1065</v>
      </c>
      <c r="K12" s="11">
        <f t="shared" si="3"/>
        <v>142.91666666666666</v>
      </c>
      <c r="L12" s="11">
        <f t="shared" si="15"/>
        <v>104.50999999999999</v>
      </c>
      <c r="M12" s="11">
        <f t="shared" si="16"/>
        <v>73.1265306122449</v>
      </c>
      <c r="N12" s="11">
        <f t="shared" si="4"/>
        <v>370</v>
      </c>
      <c r="O12" s="11">
        <f t="shared" si="5"/>
        <v>85</v>
      </c>
      <c r="P12" s="11">
        <f t="shared" si="17"/>
        <v>96.50999999999999</v>
      </c>
      <c r="Q12" s="11">
        <f t="shared" si="18"/>
        <v>113.54117647058824</v>
      </c>
      <c r="R12" s="30">
        <v>0</v>
      </c>
      <c r="S12" s="30">
        <f aca="true" t="shared" si="34" ref="S12:S53">+R12/12*1</f>
        <v>0</v>
      </c>
      <c r="T12" s="30">
        <v>10.91</v>
      </c>
      <c r="U12" s="40">
        <v>100</v>
      </c>
      <c r="V12" s="91">
        <v>395</v>
      </c>
      <c r="W12" s="30">
        <f t="shared" si="20"/>
        <v>32.916666666666664</v>
      </c>
      <c r="X12" s="30">
        <v>0</v>
      </c>
      <c r="Y12" s="40">
        <f t="shared" si="21"/>
        <v>0</v>
      </c>
      <c r="Z12" s="30">
        <v>370</v>
      </c>
      <c r="AA12" s="30">
        <v>85</v>
      </c>
      <c r="AB12" s="30">
        <v>85.6</v>
      </c>
      <c r="AC12" s="40">
        <f t="shared" si="22"/>
        <v>100.70588235294117</v>
      </c>
      <c r="AD12" s="30">
        <v>0</v>
      </c>
      <c r="AE12" s="11">
        <f t="shared" si="23"/>
        <v>0</v>
      </c>
      <c r="AF12" s="11">
        <v>0</v>
      </c>
      <c r="AG12" s="11" t="e">
        <f t="shared" si="24"/>
        <v>#DIV/0!</v>
      </c>
      <c r="AH12" s="30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30">
        <v>3500</v>
      </c>
      <c r="AQ12" s="30">
        <f t="shared" si="25"/>
        <v>291.6666666666667</v>
      </c>
      <c r="AR12" s="30">
        <v>291.7</v>
      </c>
      <c r="AS12" s="40">
        <f t="shared" si="26"/>
        <v>100.01142857142855</v>
      </c>
      <c r="AT12" s="30">
        <v>388.4</v>
      </c>
      <c r="AU12" s="30"/>
      <c r="AV12" s="30"/>
      <c r="AW12" s="30"/>
      <c r="AX12" s="11">
        <v>0</v>
      </c>
      <c r="AY12" s="11">
        <v>0</v>
      </c>
      <c r="AZ12" s="30">
        <v>0</v>
      </c>
      <c r="BA12" s="11">
        <v>0</v>
      </c>
      <c r="BB12" s="11">
        <f t="shared" si="6"/>
        <v>300</v>
      </c>
      <c r="BC12" s="11">
        <f t="shared" si="7"/>
        <v>25</v>
      </c>
      <c r="BD12" s="11">
        <f t="shared" si="27"/>
        <v>8</v>
      </c>
      <c r="BE12" s="11">
        <f t="shared" si="28"/>
        <v>32</v>
      </c>
      <c r="BF12" s="30">
        <v>300</v>
      </c>
      <c r="BG12" s="30">
        <f t="shared" si="29"/>
        <v>25</v>
      </c>
      <c r="BH12" s="30">
        <v>8</v>
      </c>
      <c r="BI12" s="40">
        <f t="shared" si="30"/>
        <v>32</v>
      </c>
      <c r="BJ12" s="11">
        <v>0</v>
      </c>
      <c r="BK12" s="11">
        <v>0</v>
      </c>
      <c r="BL12" s="11">
        <v>0</v>
      </c>
      <c r="BM12" s="11">
        <v>0</v>
      </c>
      <c r="BN12" s="30">
        <v>0</v>
      </c>
      <c r="BO12" s="30">
        <f t="shared" si="31"/>
        <v>0</v>
      </c>
      <c r="BP12" s="30">
        <v>0</v>
      </c>
      <c r="BQ12" s="30">
        <v>0</v>
      </c>
      <c r="BR12" s="12">
        <v>0</v>
      </c>
      <c r="BS12" s="11"/>
      <c r="BT12" s="30">
        <v>0</v>
      </c>
      <c r="BU12" s="11"/>
      <c r="BV12" s="11">
        <v>0</v>
      </c>
      <c r="BW12" s="30"/>
      <c r="BX12" s="11">
        <v>0</v>
      </c>
      <c r="BY12" s="40">
        <f t="shared" si="8"/>
        <v>0</v>
      </c>
      <c r="BZ12" s="40">
        <v>0</v>
      </c>
      <c r="CA12" s="40">
        <v>0</v>
      </c>
      <c r="CB12" s="11">
        <v>0</v>
      </c>
      <c r="CC12" s="30">
        <v>0</v>
      </c>
      <c r="CD12" s="11">
        <v>0</v>
      </c>
      <c r="CE12" s="11"/>
      <c r="CF12" s="11">
        <v>0</v>
      </c>
      <c r="CG12" s="11">
        <v>0</v>
      </c>
      <c r="CH12" s="30">
        <v>0</v>
      </c>
      <c r="CI12" s="30">
        <f t="shared" si="32"/>
        <v>0</v>
      </c>
      <c r="CJ12" s="30">
        <v>0</v>
      </c>
      <c r="CK12" s="40">
        <v>0</v>
      </c>
      <c r="CL12" s="11"/>
      <c r="CM12" s="11">
        <f t="shared" si="9"/>
        <v>4953.4</v>
      </c>
      <c r="CN12" s="11">
        <f t="shared" si="10"/>
        <v>434.58333333333337</v>
      </c>
      <c r="CO12" s="11">
        <f t="shared" si="33"/>
        <v>396.21</v>
      </c>
      <c r="CP12" s="11">
        <v>0</v>
      </c>
      <c r="CQ12" s="11">
        <v>0</v>
      </c>
      <c r="CR12" s="11">
        <v>0</v>
      </c>
      <c r="CS12" s="11"/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3">
        <v>0</v>
      </c>
      <c r="DA12" s="30">
        <v>0</v>
      </c>
      <c r="DB12" s="30">
        <v>0</v>
      </c>
      <c r="DC12" s="11">
        <f t="shared" si="11"/>
        <v>0</v>
      </c>
      <c r="DD12" s="11">
        <f t="shared" si="12"/>
        <v>0</v>
      </c>
    </row>
    <row r="13" spans="2:108" s="7" customFormat="1" ht="21" customHeight="1">
      <c r="B13" s="8">
        <v>4</v>
      </c>
      <c r="C13" s="22" t="s">
        <v>42</v>
      </c>
      <c r="D13" s="9">
        <v>4166.8</v>
      </c>
      <c r="E13" s="9">
        <v>1363.5</v>
      </c>
      <c r="F13" s="10">
        <f t="shared" si="0"/>
        <v>5478.900000000001</v>
      </c>
      <c r="G13" s="10">
        <f t="shared" si="1"/>
        <v>440.6333333333333</v>
      </c>
      <c r="H13" s="10">
        <f t="shared" si="13"/>
        <v>452.48800000000006</v>
      </c>
      <c r="I13" s="10">
        <f t="shared" si="14"/>
        <v>102.69036992208187</v>
      </c>
      <c r="J13" s="11">
        <f t="shared" si="2"/>
        <v>1729.6</v>
      </c>
      <c r="K13" s="11">
        <f t="shared" si="3"/>
        <v>148.96666666666667</v>
      </c>
      <c r="L13" s="11">
        <f t="shared" si="15"/>
        <v>160.788</v>
      </c>
      <c r="M13" s="11">
        <f t="shared" si="16"/>
        <v>107.93555605280825</v>
      </c>
      <c r="N13" s="11">
        <f t="shared" si="4"/>
        <v>50</v>
      </c>
      <c r="O13" s="11">
        <f t="shared" si="5"/>
        <v>9</v>
      </c>
      <c r="P13" s="11">
        <f t="shared" si="17"/>
        <v>10.841999999999999</v>
      </c>
      <c r="Q13" s="11">
        <f t="shared" si="18"/>
        <v>120.46666666666665</v>
      </c>
      <c r="R13" s="30">
        <v>0</v>
      </c>
      <c r="S13" s="30">
        <f t="shared" si="34"/>
        <v>0</v>
      </c>
      <c r="T13" s="30">
        <v>1.742</v>
      </c>
      <c r="U13" s="40">
        <v>100</v>
      </c>
      <c r="V13" s="91">
        <v>455.6</v>
      </c>
      <c r="W13" s="30">
        <f t="shared" si="20"/>
        <v>37.96666666666667</v>
      </c>
      <c r="X13" s="30">
        <v>29.946</v>
      </c>
      <c r="Y13" s="40">
        <f t="shared" si="21"/>
        <v>78.87445127304653</v>
      </c>
      <c r="Z13" s="30">
        <v>50</v>
      </c>
      <c r="AA13" s="30">
        <v>9</v>
      </c>
      <c r="AB13" s="30">
        <v>9.1</v>
      </c>
      <c r="AC13" s="40">
        <f t="shared" si="22"/>
        <v>101.11111111111111</v>
      </c>
      <c r="AD13" s="30">
        <v>0</v>
      </c>
      <c r="AE13" s="11">
        <f t="shared" si="23"/>
        <v>0</v>
      </c>
      <c r="AF13" s="11">
        <v>0</v>
      </c>
      <c r="AG13" s="11" t="e">
        <f t="shared" si="24"/>
        <v>#DIV/0!</v>
      </c>
      <c r="AH13" s="30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30">
        <v>3500</v>
      </c>
      <c r="AQ13" s="30">
        <f t="shared" si="25"/>
        <v>291.6666666666667</v>
      </c>
      <c r="AR13" s="30">
        <v>291.7</v>
      </c>
      <c r="AS13" s="40">
        <f t="shared" si="26"/>
        <v>100.01142857142855</v>
      </c>
      <c r="AT13" s="30">
        <v>249.3</v>
      </c>
      <c r="AU13" s="30"/>
      <c r="AV13" s="30"/>
      <c r="AW13" s="30"/>
      <c r="AX13" s="11">
        <v>0</v>
      </c>
      <c r="AY13" s="11">
        <v>0</v>
      </c>
      <c r="AZ13" s="30">
        <v>0</v>
      </c>
      <c r="BA13" s="11">
        <v>0</v>
      </c>
      <c r="BB13" s="11">
        <f t="shared" si="6"/>
        <v>1224</v>
      </c>
      <c r="BC13" s="11">
        <f t="shared" si="7"/>
        <v>102</v>
      </c>
      <c r="BD13" s="11">
        <f t="shared" si="27"/>
        <v>120</v>
      </c>
      <c r="BE13" s="11">
        <f t="shared" si="28"/>
        <v>117.64705882352942</v>
      </c>
      <c r="BF13" s="30">
        <v>1224</v>
      </c>
      <c r="BG13" s="30">
        <f t="shared" si="29"/>
        <v>102</v>
      </c>
      <c r="BH13" s="30">
        <v>120</v>
      </c>
      <c r="BI13" s="40">
        <f t="shared" si="30"/>
        <v>117.64705882352942</v>
      </c>
      <c r="BJ13" s="11">
        <v>0</v>
      </c>
      <c r="BK13" s="11">
        <v>0</v>
      </c>
      <c r="BL13" s="11">
        <v>0</v>
      </c>
      <c r="BM13" s="11">
        <v>0</v>
      </c>
      <c r="BN13" s="30">
        <v>0</v>
      </c>
      <c r="BO13" s="30">
        <f t="shared" si="31"/>
        <v>0</v>
      </c>
      <c r="BP13" s="30">
        <v>0</v>
      </c>
      <c r="BQ13" s="30">
        <v>0</v>
      </c>
      <c r="BR13" s="12">
        <v>0</v>
      </c>
      <c r="BS13" s="11"/>
      <c r="BT13" s="30">
        <v>0</v>
      </c>
      <c r="BU13" s="11"/>
      <c r="BV13" s="11">
        <v>0</v>
      </c>
      <c r="BW13" s="30"/>
      <c r="BX13" s="11">
        <v>0</v>
      </c>
      <c r="BY13" s="40">
        <f t="shared" si="8"/>
        <v>0</v>
      </c>
      <c r="BZ13" s="40">
        <v>0</v>
      </c>
      <c r="CA13" s="40">
        <v>0</v>
      </c>
      <c r="CB13" s="11">
        <v>0</v>
      </c>
      <c r="CC13" s="30">
        <v>0</v>
      </c>
      <c r="CD13" s="11">
        <v>0</v>
      </c>
      <c r="CE13" s="11"/>
      <c r="CF13" s="11">
        <v>0</v>
      </c>
      <c r="CG13" s="11">
        <v>0</v>
      </c>
      <c r="CH13" s="30">
        <v>0</v>
      </c>
      <c r="CI13" s="30">
        <f t="shared" si="32"/>
        <v>0</v>
      </c>
      <c r="CJ13" s="30">
        <v>0</v>
      </c>
      <c r="CK13" s="40">
        <v>0</v>
      </c>
      <c r="CL13" s="11"/>
      <c r="CM13" s="11">
        <f t="shared" si="9"/>
        <v>5478.900000000001</v>
      </c>
      <c r="CN13" s="11">
        <f t="shared" si="10"/>
        <v>440.6333333333333</v>
      </c>
      <c r="CO13" s="11">
        <f t="shared" si="33"/>
        <v>452.48800000000006</v>
      </c>
      <c r="CP13" s="11">
        <v>0</v>
      </c>
      <c r="CQ13" s="11">
        <v>0</v>
      </c>
      <c r="CR13" s="11">
        <v>0</v>
      </c>
      <c r="CS13" s="11"/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3">
        <v>0</v>
      </c>
      <c r="DA13" s="30">
        <v>0</v>
      </c>
      <c r="DB13" s="30">
        <v>0</v>
      </c>
      <c r="DC13" s="11">
        <f t="shared" si="11"/>
        <v>0</v>
      </c>
      <c r="DD13" s="11">
        <f t="shared" si="12"/>
        <v>0</v>
      </c>
    </row>
    <row r="14" spans="2:108" s="7" customFormat="1" ht="21" customHeight="1">
      <c r="B14" s="8">
        <v>5</v>
      </c>
      <c r="C14" s="22" t="s">
        <v>43</v>
      </c>
      <c r="D14" s="9">
        <v>1270.9</v>
      </c>
      <c r="E14" s="9">
        <v>90.5</v>
      </c>
      <c r="F14" s="10">
        <f t="shared" si="0"/>
        <v>6228.1</v>
      </c>
      <c r="G14" s="10">
        <f t="shared" si="1"/>
        <v>393.75</v>
      </c>
      <c r="H14" s="10">
        <f t="shared" si="13"/>
        <v>422.068</v>
      </c>
      <c r="I14" s="10">
        <f t="shared" si="14"/>
        <v>107.191873015873</v>
      </c>
      <c r="J14" s="11">
        <f t="shared" si="2"/>
        <v>2212</v>
      </c>
      <c r="K14" s="11">
        <f t="shared" si="3"/>
        <v>102.08333333333333</v>
      </c>
      <c r="L14" s="11">
        <f t="shared" si="15"/>
        <v>130.368</v>
      </c>
      <c r="M14" s="11">
        <f t="shared" si="16"/>
        <v>127.70742857142858</v>
      </c>
      <c r="N14" s="11">
        <f t="shared" si="4"/>
        <v>250</v>
      </c>
      <c r="O14" s="11">
        <f t="shared" si="5"/>
        <v>10</v>
      </c>
      <c r="P14" s="11">
        <f t="shared" si="17"/>
        <v>39.367999999999995</v>
      </c>
      <c r="Q14" s="11">
        <f t="shared" si="18"/>
        <v>393.67999999999995</v>
      </c>
      <c r="R14" s="30">
        <v>0</v>
      </c>
      <c r="S14" s="30">
        <f t="shared" si="34"/>
        <v>0</v>
      </c>
      <c r="T14" s="30">
        <v>29.368</v>
      </c>
      <c r="U14" s="40">
        <v>100</v>
      </c>
      <c r="V14" s="91">
        <v>917</v>
      </c>
      <c r="W14" s="30">
        <v>36.5</v>
      </c>
      <c r="X14" s="30">
        <v>36.5</v>
      </c>
      <c r="Y14" s="40">
        <f t="shared" si="21"/>
        <v>100</v>
      </c>
      <c r="Z14" s="30">
        <v>250</v>
      </c>
      <c r="AA14" s="30">
        <v>10</v>
      </c>
      <c r="AB14" s="30">
        <v>10</v>
      </c>
      <c r="AC14" s="40">
        <f t="shared" si="22"/>
        <v>100</v>
      </c>
      <c r="AD14" s="30">
        <v>15</v>
      </c>
      <c r="AE14" s="11">
        <f t="shared" si="23"/>
        <v>1.25</v>
      </c>
      <c r="AF14" s="11">
        <v>0</v>
      </c>
      <c r="AG14" s="11">
        <f t="shared" si="24"/>
        <v>0</v>
      </c>
      <c r="AH14" s="30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30">
        <v>3500</v>
      </c>
      <c r="AQ14" s="30">
        <f t="shared" si="25"/>
        <v>291.6666666666667</v>
      </c>
      <c r="AR14" s="30">
        <v>291.7</v>
      </c>
      <c r="AS14" s="40">
        <f t="shared" si="26"/>
        <v>100.01142857142855</v>
      </c>
      <c r="AT14" s="30">
        <v>516.1</v>
      </c>
      <c r="AU14" s="30"/>
      <c r="AV14" s="30"/>
      <c r="AW14" s="30"/>
      <c r="AX14" s="11">
        <v>0</v>
      </c>
      <c r="AY14" s="11">
        <v>0</v>
      </c>
      <c r="AZ14" s="30">
        <v>0</v>
      </c>
      <c r="BA14" s="11">
        <v>0</v>
      </c>
      <c r="BB14" s="11">
        <f t="shared" si="6"/>
        <v>1020</v>
      </c>
      <c r="BC14" s="11">
        <f t="shared" si="7"/>
        <v>53.5</v>
      </c>
      <c r="BD14" s="11">
        <f t="shared" si="27"/>
        <v>53.5</v>
      </c>
      <c r="BE14" s="11">
        <f t="shared" si="28"/>
        <v>100</v>
      </c>
      <c r="BF14" s="30">
        <v>1020</v>
      </c>
      <c r="BG14" s="30">
        <v>53.5</v>
      </c>
      <c r="BH14" s="30">
        <v>53.5</v>
      </c>
      <c r="BI14" s="40">
        <f t="shared" si="30"/>
        <v>100</v>
      </c>
      <c r="BJ14" s="11">
        <v>0</v>
      </c>
      <c r="BK14" s="11">
        <v>0</v>
      </c>
      <c r="BL14" s="11">
        <v>0</v>
      </c>
      <c r="BM14" s="11">
        <v>0</v>
      </c>
      <c r="BN14" s="30">
        <v>0</v>
      </c>
      <c r="BO14" s="30">
        <f t="shared" si="31"/>
        <v>0</v>
      </c>
      <c r="BP14" s="30">
        <v>0</v>
      </c>
      <c r="BQ14" s="30">
        <v>0</v>
      </c>
      <c r="BR14" s="12">
        <v>0</v>
      </c>
      <c r="BS14" s="11"/>
      <c r="BT14" s="30">
        <v>0</v>
      </c>
      <c r="BU14" s="11"/>
      <c r="BV14" s="11">
        <v>0</v>
      </c>
      <c r="BW14" s="30"/>
      <c r="BX14" s="11">
        <v>10</v>
      </c>
      <c r="BY14" s="40">
        <f t="shared" si="8"/>
        <v>0.8333333333333334</v>
      </c>
      <c r="BZ14" s="30">
        <v>1</v>
      </c>
      <c r="CA14" s="30">
        <f>+BZ14/BY14*12</f>
        <v>14.399999999999999</v>
      </c>
      <c r="CB14" s="11">
        <v>0</v>
      </c>
      <c r="CC14" s="30">
        <v>0</v>
      </c>
      <c r="CD14" s="11">
        <v>0</v>
      </c>
      <c r="CE14" s="11"/>
      <c r="CF14" s="11">
        <v>0</v>
      </c>
      <c r="CG14" s="11">
        <v>0</v>
      </c>
      <c r="CH14" s="30">
        <v>0</v>
      </c>
      <c r="CI14" s="30">
        <f t="shared" si="32"/>
        <v>0</v>
      </c>
      <c r="CJ14" s="30">
        <v>0</v>
      </c>
      <c r="CK14" s="40">
        <v>0</v>
      </c>
      <c r="CL14" s="11"/>
      <c r="CM14" s="11">
        <f t="shared" si="9"/>
        <v>6228.1</v>
      </c>
      <c r="CN14" s="11">
        <f t="shared" si="10"/>
        <v>393.75</v>
      </c>
      <c r="CO14" s="11">
        <f t="shared" si="33"/>
        <v>422.068</v>
      </c>
      <c r="CP14" s="11">
        <v>0</v>
      </c>
      <c r="CQ14" s="11">
        <v>0</v>
      </c>
      <c r="CR14" s="11">
        <v>0</v>
      </c>
      <c r="CS14" s="11"/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3">
        <v>0</v>
      </c>
      <c r="DA14" s="30">
        <v>0</v>
      </c>
      <c r="DB14" s="30">
        <v>0</v>
      </c>
      <c r="DC14" s="11">
        <f t="shared" si="11"/>
        <v>0</v>
      </c>
      <c r="DD14" s="11">
        <f t="shared" si="12"/>
        <v>0</v>
      </c>
    </row>
    <row r="15" spans="2:108" s="7" customFormat="1" ht="21" customHeight="1">
      <c r="B15" s="8">
        <v>6</v>
      </c>
      <c r="C15" s="22" t="s">
        <v>44</v>
      </c>
      <c r="D15" s="9">
        <v>4164.1</v>
      </c>
      <c r="E15" s="9">
        <v>3958.1</v>
      </c>
      <c r="F15" s="10">
        <f t="shared" si="0"/>
        <v>36445.7</v>
      </c>
      <c r="G15" s="10">
        <f t="shared" si="1"/>
        <v>3219.808333333333</v>
      </c>
      <c r="H15" s="10">
        <f t="shared" si="13"/>
        <v>3237.168</v>
      </c>
      <c r="I15" s="10">
        <f t="shared" si="14"/>
        <v>100.53915217520712</v>
      </c>
      <c r="J15" s="11">
        <f t="shared" si="2"/>
        <v>3160</v>
      </c>
      <c r="K15" s="11">
        <f t="shared" si="3"/>
        <v>446</v>
      </c>
      <c r="L15" s="11">
        <f t="shared" si="15"/>
        <v>463.368</v>
      </c>
      <c r="M15" s="11">
        <f t="shared" si="16"/>
        <v>103.89417040358744</v>
      </c>
      <c r="N15" s="11">
        <f t="shared" si="4"/>
        <v>1600</v>
      </c>
      <c r="O15" s="11">
        <f t="shared" si="5"/>
        <v>316</v>
      </c>
      <c r="P15" s="11">
        <f t="shared" si="17"/>
        <v>348.087</v>
      </c>
      <c r="Q15" s="11">
        <f t="shared" si="18"/>
        <v>110.15411392405063</v>
      </c>
      <c r="R15" s="30">
        <v>32.3</v>
      </c>
      <c r="S15" s="30">
        <v>16</v>
      </c>
      <c r="T15" s="30">
        <v>16.857</v>
      </c>
      <c r="U15" s="40">
        <f t="shared" si="19"/>
        <v>105.35624999999999</v>
      </c>
      <c r="V15" s="91">
        <v>1150</v>
      </c>
      <c r="W15" s="30">
        <f t="shared" si="20"/>
        <v>95.83333333333333</v>
      </c>
      <c r="X15" s="30">
        <v>40.959</v>
      </c>
      <c r="Y15" s="40">
        <f t="shared" si="21"/>
        <v>42.739826086956526</v>
      </c>
      <c r="Z15" s="30">
        <v>1567.7</v>
      </c>
      <c r="AA15" s="30">
        <v>300</v>
      </c>
      <c r="AB15" s="30">
        <v>331.23</v>
      </c>
      <c r="AC15" s="40">
        <f t="shared" si="22"/>
        <v>110.41000000000001</v>
      </c>
      <c r="AD15" s="30">
        <v>90</v>
      </c>
      <c r="AE15" s="11">
        <f t="shared" si="23"/>
        <v>7.5</v>
      </c>
      <c r="AF15" s="11">
        <v>0</v>
      </c>
      <c r="AG15" s="11">
        <f t="shared" si="24"/>
        <v>0</v>
      </c>
      <c r="AH15" s="30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30">
        <v>33285.7</v>
      </c>
      <c r="AQ15" s="30">
        <f t="shared" si="25"/>
        <v>2773.808333333333</v>
      </c>
      <c r="AR15" s="30">
        <v>2773.8</v>
      </c>
      <c r="AS15" s="40">
        <f t="shared" si="26"/>
        <v>99.99969957068653</v>
      </c>
      <c r="AT15" s="30"/>
      <c r="AU15" s="30"/>
      <c r="AV15" s="30"/>
      <c r="AW15" s="30"/>
      <c r="AX15" s="11">
        <v>0</v>
      </c>
      <c r="AY15" s="11">
        <v>0</v>
      </c>
      <c r="AZ15" s="30">
        <v>0</v>
      </c>
      <c r="BA15" s="11">
        <v>0</v>
      </c>
      <c r="BB15" s="11">
        <f t="shared" si="6"/>
        <v>320</v>
      </c>
      <c r="BC15" s="11">
        <f t="shared" si="7"/>
        <v>26.666666666666668</v>
      </c>
      <c r="BD15" s="11">
        <f t="shared" si="27"/>
        <v>15</v>
      </c>
      <c r="BE15" s="11">
        <f t="shared" si="28"/>
        <v>56.25</v>
      </c>
      <c r="BF15" s="30">
        <v>320</v>
      </c>
      <c r="BG15" s="30">
        <f t="shared" si="29"/>
        <v>26.666666666666668</v>
      </c>
      <c r="BH15" s="30">
        <v>15</v>
      </c>
      <c r="BI15" s="40">
        <f t="shared" si="30"/>
        <v>56.25</v>
      </c>
      <c r="BJ15" s="11">
        <v>0</v>
      </c>
      <c r="BK15" s="11">
        <v>0</v>
      </c>
      <c r="BL15" s="11">
        <v>0</v>
      </c>
      <c r="BM15" s="11">
        <v>0</v>
      </c>
      <c r="BN15" s="30">
        <v>0</v>
      </c>
      <c r="BO15" s="30">
        <f t="shared" si="31"/>
        <v>0</v>
      </c>
      <c r="BP15" s="30">
        <v>0</v>
      </c>
      <c r="BQ15" s="30">
        <v>0</v>
      </c>
      <c r="BR15" s="12">
        <v>0</v>
      </c>
      <c r="BS15" s="11"/>
      <c r="BT15" s="30">
        <v>0</v>
      </c>
      <c r="BU15" s="11"/>
      <c r="BV15" s="11">
        <v>0</v>
      </c>
      <c r="BW15" s="30"/>
      <c r="BX15" s="11">
        <v>0</v>
      </c>
      <c r="BY15" s="40">
        <f t="shared" si="8"/>
        <v>0</v>
      </c>
      <c r="BZ15" s="30">
        <v>59.322</v>
      </c>
      <c r="CA15" s="30">
        <v>100</v>
      </c>
      <c r="CB15" s="11">
        <v>0</v>
      </c>
      <c r="CC15" s="30">
        <v>0</v>
      </c>
      <c r="CD15" s="11">
        <v>0</v>
      </c>
      <c r="CE15" s="11"/>
      <c r="CF15" s="11">
        <v>0</v>
      </c>
      <c r="CG15" s="11">
        <v>0</v>
      </c>
      <c r="CH15" s="30">
        <v>0</v>
      </c>
      <c r="CI15" s="30">
        <f t="shared" si="32"/>
        <v>0</v>
      </c>
      <c r="CJ15" s="30">
        <v>0</v>
      </c>
      <c r="CK15" s="40">
        <v>0</v>
      </c>
      <c r="CL15" s="11"/>
      <c r="CM15" s="11">
        <f t="shared" si="9"/>
        <v>36445.7</v>
      </c>
      <c r="CN15" s="11">
        <f t="shared" si="10"/>
        <v>3219.808333333333</v>
      </c>
      <c r="CO15" s="11">
        <f t="shared" si="33"/>
        <v>3237.168</v>
      </c>
      <c r="CP15" s="11">
        <v>0</v>
      </c>
      <c r="CQ15" s="11">
        <v>0</v>
      </c>
      <c r="CR15" s="11">
        <v>0</v>
      </c>
      <c r="CS15" s="11"/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3">
        <v>0</v>
      </c>
      <c r="DA15" s="30">
        <v>0</v>
      </c>
      <c r="DB15" s="30">
        <v>0</v>
      </c>
      <c r="DC15" s="11">
        <f t="shared" si="11"/>
        <v>0</v>
      </c>
      <c r="DD15" s="11">
        <f t="shared" si="12"/>
        <v>0</v>
      </c>
    </row>
    <row r="16" spans="2:108" s="7" customFormat="1" ht="21" customHeight="1">
      <c r="B16" s="8">
        <v>7</v>
      </c>
      <c r="C16" s="22" t="s">
        <v>45</v>
      </c>
      <c r="D16" s="9">
        <v>1221.5</v>
      </c>
      <c r="E16" s="9">
        <v>433.2</v>
      </c>
      <c r="F16" s="10">
        <f t="shared" si="0"/>
        <v>4982.4</v>
      </c>
      <c r="G16" s="10">
        <f t="shared" si="1"/>
        <v>420.7166666666667</v>
      </c>
      <c r="H16" s="10">
        <f t="shared" si="13"/>
        <v>558.7379999999999</v>
      </c>
      <c r="I16" s="10">
        <f t="shared" si="14"/>
        <v>132.8062433149784</v>
      </c>
      <c r="J16" s="11">
        <f t="shared" si="2"/>
        <v>1386.4</v>
      </c>
      <c r="K16" s="11">
        <f t="shared" si="3"/>
        <v>129.04999999999998</v>
      </c>
      <c r="L16" s="11">
        <f t="shared" si="15"/>
        <v>267.038</v>
      </c>
      <c r="M16" s="11">
        <f t="shared" si="16"/>
        <v>206.92599767531968</v>
      </c>
      <c r="N16" s="11">
        <f t="shared" si="4"/>
        <v>100</v>
      </c>
      <c r="O16" s="11">
        <f t="shared" si="5"/>
        <v>21.85</v>
      </c>
      <c r="P16" s="11">
        <f t="shared" si="17"/>
        <v>14.117</v>
      </c>
      <c r="Q16" s="11">
        <f t="shared" si="18"/>
        <v>64.6086956521739</v>
      </c>
      <c r="R16" s="30">
        <v>7</v>
      </c>
      <c r="S16" s="30">
        <v>14.1</v>
      </c>
      <c r="T16" s="30">
        <v>14.117</v>
      </c>
      <c r="U16" s="40">
        <f t="shared" si="19"/>
        <v>100.12056737588652</v>
      </c>
      <c r="V16" s="91">
        <v>271.4</v>
      </c>
      <c r="W16" s="30">
        <f t="shared" si="20"/>
        <v>22.616666666666664</v>
      </c>
      <c r="X16" s="30">
        <v>0.021</v>
      </c>
      <c r="Y16" s="40">
        <f t="shared" si="21"/>
        <v>0.0928518791451732</v>
      </c>
      <c r="Z16" s="30">
        <v>93</v>
      </c>
      <c r="AA16" s="30">
        <f>+Z16/12*1</f>
        <v>7.75</v>
      </c>
      <c r="AB16" s="30">
        <v>0</v>
      </c>
      <c r="AC16" s="40">
        <f t="shared" si="22"/>
        <v>0</v>
      </c>
      <c r="AD16" s="30">
        <v>15</v>
      </c>
      <c r="AE16" s="11">
        <f t="shared" si="23"/>
        <v>1.25</v>
      </c>
      <c r="AF16" s="11">
        <v>0</v>
      </c>
      <c r="AG16" s="11">
        <f t="shared" si="24"/>
        <v>0</v>
      </c>
      <c r="AH16" s="30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30">
        <v>3500</v>
      </c>
      <c r="AQ16" s="30">
        <f t="shared" si="25"/>
        <v>291.6666666666667</v>
      </c>
      <c r="AR16" s="30">
        <v>291.7</v>
      </c>
      <c r="AS16" s="40">
        <f t="shared" si="26"/>
        <v>100.01142857142855</v>
      </c>
      <c r="AT16" s="30">
        <v>96</v>
      </c>
      <c r="AU16" s="30"/>
      <c r="AV16" s="30"/>
      <c r="AW16" s="30"/>
      <c r="AX16" s="11">
        <v>0</v>
      </c>
      <c r="AY16" s="11">
        <v>0</v>
      </c>
      <c r="AZ16" s="30">
        <v>0</v>
      </c>
      <c r="BA16" s="11">
        <v>0</v>
      </c>
      <c r="BB16" s="11">
        <f t="shared" si="6"/>
        <v>1000</v>
      </c>
      <c r="BC16" s="11">
        <f t="shared" si="7"/>
        <v>83.33333333333333</v>
      </c>
      <c r="BD16" s="11">
        <f t="shared" si="27"/>
        <v>252.9</v>
      </c>
      <c r="BE16" s="11">
        <f t="shared" si="28"/>
        <v>303.48</v>
      </c>
      <c r="BF16" s="30">
        <v>1000</v>
      </c>
      <c r="BG16" s="30">
        <f t="shared" si="29"/>
        <v>83.33333333333333</v>
      </c>
      <c r="BH16" s="30">
        <v>252.9</v>
      </c>
      <c r="BI16" s="40">
        <f t="shared" si="30"/>
        <v>303.48</v>
      </c>
      <c r="BJ16" s="11">
        <v>0</v>
      </c>
      <c r="BK16" s="11">
        <v>0</v>
      </c>
      <c r="BL16" s="11">
        <v>0</v>
      </c>
      <c r="BM16" s="11">
        <v>0</v>
      </c>
      <c r="BN16" s="30">
        <v>0</v>
      </c>
      <c r="BO16" s="30">
        <f t="shared" si="31"/>
        <v>0</v>
      </c>
      <c r="BP16" s="30">
        <v>0</v>
      </c>
      <c r="BQ16" s="30">
        <v>0</v>
      </c>
      <c r="BR16" s="12">
        <v>0</v>
      </c>
      <c r="BS16" s="11"/>
      <c r="BT16" s="30">
        <v>0</v>
      </c>
      <c r="BU16" s="11"/>
      <c r="BV16" s="11">
        <v>0</v>
      </c>
      <c r="BW16" s="30"/>
      <c r="BX16" s="11">
        <v>0</v>
      </c>
      <c r="BY16" s="40">
        <f t="shared" si="8"/>
        <v>0</v>
      </c>
      <c r="BZ16" s="30">
        <v>0</v>
      </c>
      <c r="CA16" s="30">
        <v>0</v>
      </c>
      <c r="CB16" s="11">
        <v>0</v>
      </c>
      <c r="CC16" s="30">
        <v>0</v>
      </c>
      <c r="CD16" s="11">
        <v>0</v>
      </c>
      <c r="CE16" s="11"/>
      <c r="CF16" s="11">
        <v>0</v>
      </c>
      <c r="CG16" s="11">
        <v>0</v>
      </c>
      <c r="CH16" s="30">
        <v>0</v>
      </c>
      <c r="CI16" s="30">
        <f t="shared" si="32"/>
        <v>0</v>
      </c>
      <c r="CJ16" s="30">
        <v>0</v>
      </c>
      <c r="CK16" s="40">
        <v>0</v>
      </c>
      <c r="CL16" s="11"/>
      <c r="CM16" s="11">
        <f t="shared" si="9"/>
        <v>4982.4</v>
      </c>
      <c r="CN16" s="11">
        <f t="shared" si="10"/>
        <v>420.7166666666667</v>
      </c>
      <c r="CO16" s="11">
        <f t="shared" si="33"/>
        <v>558.7379999999999</v>
      </c>
      <c r="CP16" s="11">
        <v>0</v>
      </c>
      <c r="CQ16" s="11">
        <v>0</v>
      </c>
      <c r="CR16" s="11">
        <v>0</v>
      </c>
      <c r="CS16" s="11"/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3">
        <v>0</v>
      </c>
      <c r="DA16" s="30">
        <v>0</v>
      </c>
      <c r="DB16" s="30">
        <v>0</v>
      </c>
      <c r="DC16" s="11">
        <f t="shared" si="11"/>
        <v>0</v>
      </c>
      <c r="DD16" s="11">
        <f t="shared" si="12"/>
        <v>0</v>
      </c>
    </row>
    <row r="17" spans="2:108" s="7" customFormat="1" ht="21" customHeight="1">
      <c r="B17" s="8">
        <v>8</v>
      </c>
      <c r="C17" s="22" t="s">
        <v>46</v>
      </c>
      <c r="D17" s="9">
        <v>2199.6</v>
      </c>
      <c r="E17" s="9">
        <v>598.3</v>
      </c>
      <c r="F17" s="10">
        <f t="shared" si="0"/>
        <v>9193.5</v>
      </c>
      <c r="G17" s="10">
        <f t="shared" si="1"/>
        <v>796.9583333333334</v>
      </c>
      <c r="H17" s="10">
        <f t="shared" si="13"/>
        <v>758.5230000000001</v>
      </c>
      <c r="I17" s="10">
        <f t="shared" si="14"/>
        <v>95.17724682386157</v>
      </c>
      <c r="J17" s="11">
        <f t="shared" si="2"/>
        <v>1070</v>
      </c>
      <c r="K17" s="11">
        <f t="shared" si="3"/>
        <v>120</v>
      </c>
      <c r="L17" s="11">
        <f t="shared" si="15"/>
        <v>81.523</v>
      </c>
      <c r="M17" s="11">
        <f t="shared" si="16"/>
        <v>67.93583333333333</v>
      </c>
      <c r="N17" s="11">
        <f t="shared" si="4"/>
        <v>350</v>
      </c>
      <c r="O17" s="11">
        <f t="shared" si="5"/>
        <v>60</v>
      </c>
      <c r="P17" s="11">
        <f t="shared" si="17"/>
        <v>66.555</v>
      </c>
      <c r="Q17" s="11">
        <f t="shared" si="18"/>
        <v>110.92500000000001</v>
      </c>
      <c r="R17" s="30">
        <v>0</v>
      </c>
      <c r="S17" s="30">
        <f t="shared" si="34"/>
        <v>0</v>
      </c>
      <c r="T17" s="30">
        <v>0</v>
      </c>
      <c r="U17" s="40" t="e">
        <f t="shared" si="19"/>
        <v>#DIV/0!</v>
      </c>
      <c r="V17" s="91">
        <v>600</v>
      </c>
      <c r="W17" s="30">
        <f t="shared" si="20"/>
        <v>50</v>
      </c>
      <c r="X17" s="30">
        <v>14.768</v>
      </c>
      <c r="Y17" s="40">
        <f t="shared" si="21"/>
        <v>29.536</v>
      </c>
      <c r="Z17" s="30">
        <v>350</v>
      </c>
      <c r="AA17" s="30">
        <v>60</v>
      </c>
      <c r="AB17" s="30">
        <v>66.555</v>
      </c>
      <c r="AC17" s="40">
        <f t="shared" si="22"/>
        <v>110.92500000000001</v>
      </c>
      <c r="AD17" s="30">
        <v>20</v>
      </c>
      <c r="AE17" s="11">
        <f t="shared" si="23"/>
        <v>1.6666666666666667</v>
      </c>
      <c r="AF17" s="11">
        <v>0</v>
      </c>
      <c r="AG17" s="11">
        <f t="shared" si="24"/>
        <v>0</v>
      </c>
      <c r="AH17" s="30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30">
        <v>8123.5</v>
      </c>
      <c r="AQ17" s="30">
        <f t="shared" si="25"/>
        <v>676.9583333333334</v>
      </c>
      <c r="AR17" s="30">
        <v>677</v>
      </c>
      <c r="AS17" s="40">
        <f t="shared" si="26"/>
        <v>100.00615498245828</v>
      </c>
      <c r="AT17" s="30"/>
      <c r="AU17" s="30"/>
      <c r="AV17" s="30"/>
      <c r="AW17" s="30"/>
      <c r="AX17" s="11">
        <v>0</v>
      </c>
      <c r="AY17" s="11">
        <v>0</v>
      </c>
      <c r="AZ17" s="30">
        <v>0</v>
      </c>
      <c r="BA17" s="11">
        <v>0</v>
      </c>
      <c r="BB17" s="11">
        <f t="shared" si="6"/>
        <v>100</v>
      </c>
      <c r="BC17" s="11">
        <f t="shared" si="7"/>
        <v>8.333333333333334</v>
      </c>
      <c r="BD17" s="11">
        <f t="shared" si="27"/>
        <v>0.1</v>
      </c>
      <c r="BE17" s="11">
        <f t="shared" si="28"/>
        <v>1.2</v>
      </c>
      <c r="BF17" s="30">
        <v>100</v>
      </c>
      <c r="BG17" s="30">
        <f t="shared" si="29"/>
        <v>8.333333333333334</v>
      </c>
      <c r="BH17" s="30">
        <v>0.1</v>
      </c>
      <c r="BI17" s="40">
        <f t="shared" si="30"/>
        <v>1.2</v>
      </c>
      <c r="BJ17" s="11">
        <v>0</v>
      </c>
      <c r="BK17" s="11">
        <v>0</v>
      </c>
      <c r="BL17" s="11">
        <v>0</v>
      </c>
      <c r="BM17" s="11">
        <v>0</v>
      </c>
      <c r="BN17" s="30">
        <v>0</v>
      </c>
      <c r="BO17" s="30">
        <f t="shared" si="31"/>
        <v>0</v>
      </c>
      <c r="BP17" s="30">
        <v>0</v>
      </c>
      <c r="BQ17" s="30">
        <v>0</v>
      </c>
      <c r="BR17" s="12">
        <v>0</v>
      </c>
      <c r="BS17" s="11"/>
      <c r="BT17" s="30">
        <v>0</v>
      </c>
      <c r="BU17" s="11"/>
      <c r="BV17" s="11">
        <v>0</v>
      </c>
      <c r="BW17" s="30"/>
      <c r="BX17" s="11">
        <v>0</v>
      </c>
      <c r="BY17" s="40">
        <f t="shared" si="8"/>
        <v>0</v>
      </c>
      <c r="BZ17" s="30">
        <v>0.1</v>
      </c>
      <c r="CA17" s="30">
        <v>0</v>
      </c>
      <c r="CB17" s="11">
        <v>0</v>
      </c>
      <c r="CC17" s="30">
        <v>0</v>
      </c>
      <c r="CD17" s="11">
        <v>0</v>
      </c>
      <c r="CE17" s="11"/>
      <c r="CF17" s="11">
        <v>0</v>
      </c>
      <c r="CG17" s="11">
        <v>0</v>
      </c>
      <c r="CH17" s="30">
        <v>0</v>
      </c>
      <c r="CI17" s="30">
        <f t="shared" si="32"/>
        <v>0</v>
      </c>
      <c r="CJ17" s="30">
        <v>0</v>
      </c>
      <c r="CK17" s="40">
        <v>0</v>
      </c>
      <c r="CL17" s="11"/>
      <c r="CM17" s="11">
        <f t="shared" si="9"/>
        <v>9193.5</v>
      </c>
      <c r="CN17" s="11">
        <f t="shared" si="10"/>
        <v>796.9583333333334</v>
      </c>
      <c r="CO17" s="11">
        <f t="shared" si="33"/>
        <v>758.5230000000001</v>
      </c>
      <c r="CP17" s="11">
        <v>0</v>
      </c>
      <c r="CQ17" s="11">
        <v>0</v>
      </c>
      <c r="CR17" s="11">
        <v>0</v>
      </c>
      <c r="CS17" s="11"/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3">
        <v>0</v>
      </c>
      <c r="DA17" s="30">
        <v>0</v>
      </c>
      <c r="DB17" s="30">
        <v>0</v>
      </c>
      <c r="DC17" s="11">
        <f t="shared" si="11"/>
        <v>0</v>
      </c>
      <c r="DD17" s="11">
        <f t="shared" si="12"/>
        <v>0</v>
      </c>
    </row>
    <row r="18" spans="2:108" s="7" customFormat="1" ht="21" customHeight="1">
      <c r="B18" s="8">
        <v>9</v>
      </c>
      <c r="C18" s="22" t="s">
        <v>47</v>
      </c>
      <c r="D18" s="9">
        <v>3654</v>
      </c>
      <c r="E18" s="9">
        <f>2265.5-13.2</f>
        <v>2252.3</v>
      </c>
      <c r="F18" s="10">
        <f t="shared" si="0"/>
        <v>24940.8</v>
      </c>
      <c r="G18" s="10">
        <f t="shared" si="1"/>
        <v>2078.4</v>
      </c>
      <c r="H18" s="10">
        <f t="shared" si="13"/>
        <v>1765.9769999999999</v>
      </c>
      <c r="I18" s="10">
        <f t="shared" si="14"/>
        <v>84.96810046189375</v>
      </c>
      <c r="J18" s="11">
        <f t="shared" si="2"/>
        <v>5850</v>
      </c>
      <c r="K18" s="11">
        <f t="shared" si="3"/>
        <v>487.5</v>
      </c>
      <c r="L18" s="11">
        <f t="shared" si="15"/>
        <v>175.077</v>
      </c>
      <c r="M18" s="11">
        <f t="shared" si="16"/>
        <v>35.91323076923077</v>
      </c>
      <c r="N18" s="11">
        <f t="shared" si="4"/>
        <v>2400</v>
      </c>
      <c r="O18" s="11">
        <f t="shared" si="5"/>
        <v>200</v>
      </c>
      <c r="P18" s="11">
        <f t="shared" si="17"/>
        <v>114.069</v>
      </c>
      <c r="Q18" s="11">
        <f t="shared" si="18"/>
        <v>57.0345</v>
      </c>
      <c r="R18" s="30">
        <v>0</v>
      </c>
      <c r="S18" s="30">
        <f t="shared" si="34"/>
        <v>0</v>
      </c>
      <c r="T18" s="30">
        <v>0</v>
      </c>
      <c r="U18" s="40" t="e">
        <f t="shared" si="19"/>
        <v>#DIV/0!</v>
      </c>
      <c r="V18" s="91">
        <v>1700</v>
      </c>
      <c r="W18" s="30">
        <f t="shared" si="20"/>
        <v>141.66666666666666</v>
      </c>
      <c r="X18" s="30">
        <v>43.042</v>
      </c>
      <c r="Y18" s="40">
        <f t="shared" si="21"/>
        <v>30.382588235294122</v>
      </c>
      <c r="Z18" s="30">
        <v>2400</v>
      </c>
      <c r="AA18" s="30">
        <f>+Z18/12*1</f>
        <v>200</v>
      </c>
      <c r="AB18" s="30">
        <v>114.069</v>
      </c>
      <c r="AC18" s="40">
        <f t="shared" si="22"/>
        <v>57.0345</v>
      </c>
      <c r="AD18" s="30">
        <v>50</v>
      </c>
      <c r="AE18" s="11">
        <f t="shared" si="23"/>
        <v>4.166666666666667</v>
      </c>
      <c r="AF18" s="11">
        <v>0</v>
      </c>
      <c r="AG18" s="11">
        <f t="shared" si="24"/>
        <v>0</v>
      </c>
      <c r="AH18" s="30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30">
        <v>19090.8</v>
      </c>
      <c r="AQ18" s="30">
        <f t="shared" si="25"/>
        <v>1590.8999999999999</v>
      </c>
      <c r="AR18" s="30">
        <v>1590.9</v>
      </c>
      <c r="AS18" s="40">
        <f t="shared" si="26"/>
        <v>100.00000000000003</v>
      </c>
      <c r="AT18" s="30"/>
      <c r="AU18" s="30"/>
      <c r="AV18" s="30"/>
      <c r="AW18" s="30"/>
      <c r="AX18" s="11">
        <v>0</v>
      </c>
      <c r="AY18" s="11">
        <v>0</v>
      </c>
      <c r="AZ18" s="30">
        <v>0</v>
      </c>
      <c r="BA18" s="11">
        <v>0</v>
      </c>
      <c r="BB18" s="11">
        <f t="shared" si="6"/>
        <v>600</v>
      </c>
      <c r="BC18" s="11">
        <f t="shared" si="7"/>
        <v>50</v>
      </c>
      <c r="BD18" s="11">
        <f t="shared" si="27"/>
        <v>6.066</v>
      </c>
      <c r="BE18" s="11">
        <f t="shared" si="28"/>
        <v>12.132</v>
      </c>
      <c r="BF18" s="30">
        <v>600</v>
      </c>
      <c r="BG18" s="30">
        <f t="shared" si="29"/>
        <v>50</v>
      </c>
      <c r="BH18" s="30">
        <v>6.066</v>
      </c>
      <c r="BI18" s="40">
        <f t="shared" si="30"/>
        <v>12.132</v>
      </c>
      <c r="BJ18" s="11">
        <v>0</v>
      </c>
      <c r="BK18" s="11">
        <v>0</v>
      </c>
      <c r="BL18" s="11">
        <v>0</v>
      </c>
      <c r="BM18" s="11">
        <v>0</v>
      </c>
      <c r="BN18" s="30">
        <v>0</v>
      </c>
      <c r="BO18" s="30">
        <f t="shared" si="31"/>
        <v>0</v>
      </c>
      <c r="BP18" s="30">
        <v>0</v>
      </c>
      <c r="BQ18" s="30">
        <v>0</v>
      </c>
      <c r="BR18" s="12">
        <v>0</v>
      </c>
      <c r="BS18" s="11"/>
      <c r="BT18" s="30">
        <v>0</v>
      </c>
      <c r="BU18" s="11"/>
      <c r="BV18" s="11">
        <v>0</v>
      </c>
      <c r="BW18" s="30"/>
      <c r="BX18" s="11">
        <v>0</v>
      </c>
      <c r="BY18" s="40">
        <f t="shared" si="8"/>
        <v>0</v>
      </c>
      <c r="BZ18" s="30">
        <v>0</v>
      </c>
      <c r="CA18" s="30">
        <v>0</v>
      </c>
      <c r="CB18" s="11">
        <v>0</v>
      </c>
      <c r="CC18" s="30">
        <v>0</v>
      </c>
      <c r="CD18" s="11">
        <v>0</v>
      </c>
      <c r="CE18" s="11"/>
      <c r="CF18" s="11">
        <v>0</v>
      </c>
      <c r="CG18" s="11">
        <v>0</v>
      </c>
      <c r="CH18" s="30">
        <v>1100</v>
      </c>
      <c r="CI18" s="30">
        <f t="shared" si="32"/>
        <v>91.66666666666667</v>
      </c>
      <c r="CJ18" s="30">
        <v>11.9</v>
      </c>
      <c r="CK18" s="40">
        <f>+CJ18/CI18*100</f>
        <v>12.98181818181818</v>
      </c>
      <c r="CL18" s="11"/>
      <c r="CM18" s="11">
        <f t="shared" si="9"/>
        <v>24940.8</v>
      </c>
      <c r="CN18" s="11">
        <f t="shared" si="10"/>
        <v>2078.4</v>
      </c>
      <c r="CO18" s="11">
        <f t="shared" si="33"/>
        <v>1765.9769999999999</v>
      </c>
      <c r="CP18" s="11">
        <v>0</v>
      </c>
      <c r="CQ18" s="11">
        <v>0</v>
      </c>
      <c r="CR18" s="11">
        <v>0</v>
      </c>
      <c r="CS18" s="11"/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3">
        <v>0</v>
      </c>
      <c r="DA18" s="30">
        <v>0</v>
      </c>
      <c r="DB18" s="30">
        <v>0</v>
      </c>
      <c r="DC18" s="11">
        <f t="shared" si="11"/>
        <v>0</v>
      </c>
      <c r="DD18" s="11">
        <f t="shared" si="12"/>
        <v>0</v>
      </c>
    </row>
    <row r="19" spans="2:108" s="7" customFormat="1" ht="21" customHeight="1">
      <c r="B19" s="8">
        <v>10</v>
      </c>
      <c r="C19" s="22" t="s">
        <v>48</v>
      </c>
      <c r="D19" s="9">
        <v>156.5</v>
      </c>
      <c r="E19" s="9">
        <v>3225.6</v>
      </c>
      <c r="F19" s="10">
        <f t="shared" si="0"/>
        <v>51337.6</v>
      </c>
      <c r="G19" s="10">
        <f t="shared" si="1"/>
        <v>3723.133333333333</v>
      </c>
      <c r="H19" s="10">
        <f t="shared" si="13"/>
        <v>3682.0219999999995</v>
      </c>
      <c r="I19" s="10">
        <f t="shared" si="14"/>
        <v>98.89578670295627</v>
      </c>
      <c r="J19" s="11">
        <f t="shared" si="2"/>
        <v>10050</v>
      </c>
      <c r="K19" s="11">
        <f t="shared" si="3"/>
        <v>282.5</v>
      </c>
      <c r="L19" s="11">
        <f t="shared" si="15"/>
        <v>241.422</v>
      </c>
      <c r="M19" s="11">
        <f t="shared" si="16"/>
        <v>85.4591150442478</v>
      </c>
      <c r="N19" s="11">
        <f t="shared" si="4"/>
        <v>4000</v>
      </c>
      <c r="O19" s="11">
        <f t="shared" si="5"/>
        <v>195.83333333333334</v>
      </c>
      <c r="P19" s="11">
        <f t="shared" si="17"/>
        <v>185.682</v>
      </c>
      <c r="Q19" s="11">
        <f t="shared" si="18"/>
        <v>94.8163404255319</v>
      </c>
      <c r="R19" s="30">
        <v>250</v>
      </c>
      <c r="S19" s="30">
        <f t="shared" si="34"/>
        <v>20.833333333333332</v>
      </c>
      <c r="T19" s="30">
        <v>5.982</v>
      </c>
      <c r="U19" s="40">
        <f t="shared" si="19"/>
        <v>28.7136</v>
      </c>
      <c r="V19" s="91">
        <v>1650</v>
      </c>
      <c r="W19" s="30">
        <v>50</v>
      </c>
      <c r="X19" s="30">
        <v>55.74</v>
      </c>
      <c r="Y19" s="40">
        <f t="shared" si="21"/>
        <v>111.48</v>
      </c>
      <c r="Z19" s="30">
        <v>3750</v>
      </c>
      <c r="AA19" s="30">
        <v>175</v>
      </c>
      <c r="AB19" s="30">
        <v>179.7</v>
      </c>
      <c r="AC19" s="40">
        <f t="shared" si="22"/>
        <v>102.68571428571427</v>
      </c>
      <c r="AD19" s="30">
        <v>200</v>
      </c>
      <c r="AE19" s="11">
        <f t="shared" si="23"/>
        <v>16.666666666666668</v>
      </c>
      <c r="AF19" s="11">
        <v>0</v>
      </c>
      <c r="AG19" s="11">
        <f t="shared" si="24"/>
        <v>0</v>
      </c>
      <c r="AH19" s="30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30">
        <v>41287.6</v>
      </c>
      <c r="AQ19" s="30">
        <f t="shared" si="25"/>
        <v>3440.633333333333</v>
      </c>
      <c r="AR19" s="30">
        <v>3440.6</v>
      </c>
      <c r="AS19" s="40">
        <f t="shared" si="26"/>
        <v>99.99903118611884</v>
      </c>
      <c r="AT19" s="30"/>
      <c r="AU19" s="30"/>
      <c r="AV19" s="30"/>
      <c r="AW19" s="30"/>
      <c r="AX19" s="11">
        <v>0</v>
      </c>
      <c r="AY19" s="11">
        <v>0</v>
      </c>
      <c r="AZ19" s="30">
        <v>0</v>
      </c>
      <c r="BA19" s="11">
        <v>0</v>
      </c>
      <c r="BB19" s="11">
        <f t="shared" si="6"/>
        <v>2200</v>
      </c>
      <c r="BC19" s="11">
        <f t="shared" si="7"/>
        <v>20</v>
      </c>
      <c r="BD19" s="11">
        <f t="shared" si="27"/>
        <v>0</v>
      </c>
      <c r="BE19" s="11">
        <f t="shared" si="28"/>
        <v>0</v>
      </c>
      <c r="BF19" s="30">
        <v>2200</v>
      </c>
      <c r="BG19" s="30">
        <v>20</v>
      </c>
      <c r="BH19" s="30">
        <v>0</v>
      </c>
      <c r="BI19" s="40">
        <f t="shared" si="30"/>
        <v>0</v>
      </c>
      <c r="BJ19" s="11">
        <v>0</v>
      </c>
      <c r="BK19" s="11">
        <v>0</v>
      </c>
      <c r="BL19" s="11">
        <v>0</v>
      </c>
      <c r="BM19" s="11">
        <v>0</v>
      </c>
      <c r="BN19" s="30">
        <v>0</v>
      </c>
      <c r="BO19" s="30">
        <f t="shared" si="31"/>
        <v>0</v>
      </c>
      <c r="BP19" s="30">
        <v>0</v>
      </c>
      <c r="BQ19" s="30">
        <v>0</v>
      </c>
      <c r="BR19" s="12">
        <v>0</v>
      </c>
      <c r="BS19" s="11"/>
      <c r="BT19" s="30">
        <v>0</v>
      </c>
      <c r="BU19" s="11"/>
      <c r="BV19" s="11">
        <v>2000</v>
      </c>
      <c r="BW19" s="30"/>
      <c r="BX19" s="11">
        <v>0</v>
      </c>
      <c r="BY19" s="40">
        <f t="shared" si="8"/>
        <v>0</v>
      </c>
      <c r="BZ19" s="30">
        <v>0</v>
      </c>
      <c r="CA19" s="30">
        <v>0</v>
      </c>
      <c r="CB19" s="11">
        <v>0</v>
      </c>
      <c r="CC19" s="30">
        <v>0</v>
      </c>
      <c r="CD19" s="11">
        <v>0</v>
      </c>
      <c r="CE19" s="11"/>
      <c r="CF19" s="11">
        <v>0</v>
      </c>
      <c r="CG19" s="11">
        <v>0</v>
      </c>
      <c r="CH19" s="30">
        <v>0</v>
      </c>
      <c r="CI19" s="30">
        <f t="shared" si="32"/>
        <v>0</v>
      </c>
      <c r="CJ19" s="30">
        <v>0</v>
      </c>
      <c r="CK19" s="40">
        <v>0</v>
      </c>
      <c r="CL19" s="11"/>
      <c r="CM19" s="11">
        <f t="shared" si="9"/>
        <v>51337.6</v>
      </c>
      <c r="CN19" s="11">
        <f t="shared" si="10"/>
        <v>3723.133333333333</v>
      </c>
      <c r="CO19" s="11">
        <f t="shared" si="33"/>
        <v>3682.0219999999995</v>
      </c>
      <c r="CP19" s="11">
        <v>0</v>
      </c>
      <c r="CQ19" s="11">
        <v>0</v>
      </c>
      <c r="CR19" s="11">
        <v>0</v>
      </c>
      <c r="CS19" s="11"/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3">
        <v>0</v>
      </c>
      <c r="DA19" s="30">
        <v>0</v>
      </c>
      <c r="DB19" s="30">
        <v>0</v>
      </c>
      <c r="DC19" s="11">
        <f t="shared" si="11"/>
        <v>0</v>
      </c>
      <c r="DD19" s="11">
        <f t="shared" si="12"/>
        <v>0</v>
      </c>
    </row>
    <row r="20" spans="2:108" s="7" customFormat="1" ht="21" customHeight="1">
      <c r="B20" s="8">
        <v>11</v>
      </c>
      <c r="C20" s="22" t="s">
        <v>49</v>
      </c>
      <c r="D20" s="9">
        <v>194.5</v>
      </c>
      <c r="E20" s="9">
        <v>9.9</v>
      </c>
      <c r="F20" s="10">
        <f t="shared" si="0"/>
        <v>4638.3</v>
      </c>
      <c r="G20" s="10">
        <f t="shared" si="1"/>
        <v>396.25</v>
      </c>
      <c r="H20" s="10">
        <f t="shared" si="13"/>
        <v>420.50800000000004</v>
      </c>
      <c r="I20" s="10">
        <f t="shared" si="14"/>
        <v>106.1218927444795</v>
      </c>
      <c r="J20" s="11">
        <f t="shared" si="2"/>
        <v>855</v>
      </c>
      <c r="K20" s="11">
        <f t="shared" si="3"/>
        <v>104.58333333333333</v>
      </c>
      <c r="L20" s="11">
        <f t="shared" si="15"/>
        <v>128.808</v>
      </c>
      <c r="M20" s="11">
        <f t="shared" si="16"/>
        <v>123.16302788844622</v>
      </c>
      <c r="N20" s="11">
        <f t="shared" si="4"/>
        <v>320</v>
      </c>
      <c r="O20" s="11">
        <f t="shared" si="5"/>
        <v>60</v>
      </c>
      <c r="P20" s="11">
        <f t="shared" si="17"/>
        <v>61.708</v>
      </c>
      <c r="Q20" s="11">
        <f t="shared" si="18"/>
        <v>102.84666666666666</v>
      </c>
      <c r="R20" s="30">
        <v>0</v>
      </c>
      <c r="S20" s="30">
        <f t="shared" si="34"/>
        <v>0</v>
      </c>
      <c r="T20" s="30">
        <v>0</v>
      </c>
      <c r="U20" s="40" t="e">
        <f t="shared" si="19"/>
        <v>#DIV/0!</v>
      </c>
      <c r="V20" s="91">
        <v>480</v>
      </c>
      <c r="W20" s="30">
        <f t="shared" si="20"/>
        <v>40</v>
      </c>
      <c r="X20" s="30">
        <v>46.23</v>
      </c>
      <c r="Y20" s="40">
        <f t="shared" si="21"/>
        <v>115.57499999999999</v>
      </c>
      <c r="Z20" s="30">
        <v>320</v>
      </c>
      <c r="AA20" s="30">
        <v>60</v>
      </c>
      <c r="AB20" s="30">
        <v>61.708</v>
      </c>
      <c r="AC20" s="40">
        <f t="shared" si="22"/>
        <v>102.84666666666666</v>
      </c>
      <c r="AD20" s="30">
        <v>15</v>
      </c>
      <c r="AE20" s="11">
        <f t="shared" si="23"/>
        <v>1.25</v>
      </c>
      <c r="AF20" s="11">
        <v>0</v>
      </c>
      <c r="AG20" s="11">
        <f t="shared" si="24"/>
        <v>0</v>
      </c>
      <c r="AH20" s="30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30">
        <v>3500</v>
      </c>
      <c r="AQ20" s="30">
        <f t="shared" si="25"/>
        <v>291.6666666666667</v>
      </c>
      <c r="AR20" s="30">
        <v>291.7</v>
      </c>
      <c r="AS20" s="40">
        <f t="shared" si="26"/>
        <v>100.01142857142855</v>
      </c>
      <c r="AT20" s="30">
        <v>283.3</v>
      </c>
      <c r="AU20" s="30"/>
      <c r="AV20" s="30"/>
      <c r="AW20" s="30"/>
      <c r="AX20" s="11">
        <v>0</v>
      </c>
      <c r="AY20" s="11">
        <v>0</v>
      </c>
      <c r="AZ20" s="30">
        <v>0</v>
      </c>
      <c r="BA20" s="11">
        <v>0</v>
      </c>
      <c r="BB20" s="11">
        <f t="shared" si="6"/>
        <v>40</v>
      </c>
      <c r="BC20" s="11">
        <f t="shared" si="7"/>
        <v>3.3333333333333335</v>
      </c>
      <c r="BD20" s="11">
        <f t="shared" si="27"/>
        <v>20.87</v>
      </c>
      <c r="BE20" s="11">
        <f t="shared" si="28"/>
        <v>626.1</v>
      </c>
      <c r="BF20" s="30">
        <v>40</v>
      </c>
      <c r="BG20" s="30">
        <f t="shared" si="29"/>
        <v>3.3333333333333335</v>
      </c>
      <c r="BH20" s="30">
        <v>20.87</v>
      </c>
      <c r="BI20" s="40">
        <f t="shared" si="30"/>
        <v>626.1</v>
      </c>
      <c r="BJ20" s="11">
        <v>0</v>
      </c>
      <c r="BK20" s="11">
        <v>0</v>
      </c>
      <c r="BL20" s="11">
        <v>0</v>
      </c>
      <c r="BM20" s="11">
        <v>0</v>
      </c>
      <c r="BN20" s="30">
        <v>0</v>
      </c>
      <c r="BO20" s="30">
        <f t="shared" si="31"/>
        <v>0</v>
      </c>
      <c r="BP20" s="30">
        <v>0</v>
      </c>
      <c r="BQ20" s="30">
        <v>0</v>
      </c>
      <c r="BR20" s="12">
        <v>0</v>
      </c>
      <c r="BS20" s="11"/>
      <c r="BT20" s="30">
        <v>0</v>
      </c>
      <c r="BU20" s="11"/>
      <c r="BV20" s="11">
        <v>0</v>
      </c>
      <c r="BW20" s="30"/>
      <c r="BX20" s="11">
        <v>0</v>
      </c>
      <c r="BY20" s="40">
        <f t="shared" si="8"/>
        <v>0</v>
      </c>
      <c r="BZ20" s="30">
        <v>0</v>
      </c>
      <c r="CA20" s="30">
        <v>0</v>
      </c>
      <c r="CB20" s="11">
        <v>0</v>
      </c>
      <c r="CC20" s="30">
        <v>0</v>
      </c>
      <c r="CD20" s="11">
        <v>0</v>
      </c>
      <c r="CE20" s="11"/>
      <c r="CF20" s="11">
        <v>0</v>
      </c>
      <c r="CG20" s="11">
        <v>0</v>
      </c>
      <c r="CH20" s="30">
        <v>0</v>
      </c>
      <c r="CI20" s="30">
        <f t="shared" si="32"/>
        <v>0</v>
      </c>
      <c r="CJ20" s="30">
        <v>0</v>
      </c>
      <c r="CK20" s="40">
        <v>0</v>
      </c>
      <c r="CL20" s="11"/>
      <c r="CM20" s="11">
        <f t="shared" si="9"/>
        <v>4638.3</v>
      </c>
      <c r="CN20" s="11">
        <f t="shared" si="10"/>
        <v>396.25</v>
      </c>
      <c r="CO20" s="11">
        <f t="shared" si="33"/>
        <v>420.50800000000004</v>
      </c>
      <c r="CP20" s="11">
        <v>0</v>
      </c>
      <c r="CQ20" s="11">
        <v>0</v>
      </c>
      <c r="CR20" s="11">
        <v>0</v>
      </c>
      <c r="CS20" s="11"/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3">
        <v>0</v>
      </c>
      <c r="DA20" s="30">
        <v>0</v>
      </c>
      <c r="DB20" s="30">
        <v>0</v>
      </c>
      <c r="DC20" s="11">
        <f t="shared" si="11"/>
        <v>0</v>
      </c>
      <c r="DD20" s="11">
        <f t="shared" si="12"/>
        <v>0</v>
      </c>
    </row>
    <row r="21" spans="2:108" s="7" customFormat="1" ht="21" customHeight="1">
      <c r="B21" s="8">
        <v>12</v>
      </c>
      <c r="C21" s="22" t="s">
        <v>50</v>
      </c>
      <c r="D21" s="63">
        <v>3394.1</v>
      </c>
      <c r="E21" s="63">
        <v>5789.9</v>
      </c>
      <c r="F21" s="10">
        <f t="shared" si="0"/>
        <v>41216.8</v>
      </c>
      <c r="G21" s="10">
        <f t="shared" si="1"/>
        <v>2902.233333333333</v>
      </c>
      <c r="H21" s="10">
        <f t="shared" si="13"/>
        <v>2998.438</v>
      </c>
      <c r="I21" s="10">
        <f t="shared" si="14"/>
        <v>103.31484948373092</v>
      </c>
      <c r="J21" s="11">
        <f t="shared" si="2"/>
        <v>13725.2</v>
      </c>
      <c r="K21" s="11">
        <f t="shared" si="3"/>
        <v>611.2666666666665</v>
      </c>
      <c r="L21" s="11">
        <f t="shared" si="15"/>
        <v>707.438</v>
      </c>
      <c r="M21" s="11">
        <f t="shared" si="16"/>
        <v>115.73312247791475</v>
      </c>
      <c r="N21" s="11">
        <f t="shared" si="4"/>
        <v>4400</v>
      </c>
      <c r="O21" s="11">
        <f t="shared" si="5"/>
        <v>506.6666666666667</v>
      </c>
      <c r="P21" s="11">
        <f t="shared" si="17"/>
        <v>675.837</v>
      </c>
      <c r="Q21" s="11">
        <f t="shared" si="18"/>
        <v>133.38888157894738</v>
      </c>
      <c r="R21" s="30">
        <v>200</v>
      </c>
      <c r="S21" s="30">
        <f t="shared" si="34"/>
        <v>16.666666666666668</v>
      </c>
      <c r="T21" s="30">
        <v>178.219</v>
      </c>
      <c r="U21" s="40">
        <f t="shared" si="19"/>
        <v>1069.3139999999999</v>
      </c>
      <c r="V21" s="91">
        <v>6150</v>
      </c>
      <c r="W21" s="30">
        <v>20</v>
      </c>
      <c r="X21" s="30">
        <v>31.601</v>
      </c>
      <c r="Y21" s="40">
        <f t="shared" si="21"/>
        <v>158.005</v>
      </c>
      <c r="Z21" s="30">
        <v>4200</v>
      </c>
      <c r="AA21" s="30">
        <v>490</v>
      </c>
      <c r="AB21" s="30">
        <v>497.618</v>
      </c>
      <c r="AC21" s="40">
        <f t="shared" si="22"/>
        <v>101.55469387755103</v>
      </c>
      <c r="AD21" s="30">
        <v>170.2</v>
      </c>
      <c r="AE21" s="11">
        <f t="shared" si="23"/>
        <v>14.183333333333332</v>
      </c>
      <c r="AF21" s="11">
        <v>0</v>
      </c>
      <c r="AG21" s="11">
        <f t="shared" si="24"/>
        <v>0</v>
      </c>
      <c r="AH21" s="30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30">
        <v>27491.6</v>
      </c>
      <c r="AQ21" s="30">
        <f t="shared" si="25"/>
        <v>2290.9666666666667</v>
      </c>
      <c r="AR21" s="30">
        <v>2291</v>
      </c>
      <c r="AS21" s="40">
        <f t="shared" si="26"/>
        <v>100.00145498988782</v>
      </c>
      <c r="AT21" s="30"/>
      <c r="AU21" s="30"/>
      <c r="AV21" s="30"/>
      <c r="AW21" s="30"/>
      <c r="AX21" s="11">
        <v>0</v>
      </c>
      <c r="AY21" s="11">
        <v>0</v>
      </c>
      <c r="AZ21" s="30">
        <v>0</v>
      </c>
      <c r="BA21" s="11">
        <v>0</v>
      </c>
      <c r="BB21" s="11">
        <f t="shared" si="6"/>
        <v>3000</v>
      </c>
      <c r="BC21" s="11">
        <f t="shared" si="7"/>
        <v>70</v>
      </c>
      <c r="BD21" s="11">
        <f t="shared" si="27"/>
        <v>0</v>
      </c>
      <c r="BE21" s="11">
        <f t="shared" si="28"/>
        <v>0</v>
      </c>
      <c r="BF21" s="30">
        <v>3000</v>
      </c>
      <c r="BG21" s="30">
        <v>70</v>
      </c>
      <c r="BH21" s="30">
        <v>0</v>
      </c>
      <c r="BI21" s="40">
        <f t="shared" si="30"/>
        <v>0</v>
      </c>
      <c r="BJ21" s="11">
        <v>0</v>
      </c>
      <c r="BK21" s="11">
        <v>0</v>
      </c>
      <c r="BL21" s="11">
        <v>0</v>
      </c>
      <c r="BM21" s="11">
        <v>0</v>
      </c>
      <c r="BN21" s="30">
        <v>0</v>
      </c>
      <c r="BO21" s="30">
        <f t="shared" si="31"/>
        <v>0</v>
      </c>
      <c r="BP21" s="30">
        <v>0</v>
      </c>
      <c r="BQ21" s="30">
        <v>0</v>
      </c>
      <c r="BR21" s="12">
        <v>0</v>
      </c>
      <c r="BS21" s="11"/>
      <c r="BT21" s="30">
        <v>0</v>
      </c>
      <c r="BU21" s="11"/>
      <c r="BV21" s="11">
        <v>0</v>
      </c>
      <c r="BW21" s="30"/>
      <c r="BX21" s="11">
        <v>5</v>
      </c>
      <c r="BY21" s="40">
        <f t="shared" si="8"/>
        <v>0.4166666666666667</v>
      </c>
      <c r="BZ21" s="30">
        <v>0</v>
      </c>
      <c r="CA21" s="30">
        <v>0</v>
      </c>
      <c r="CB21" s="11">
        <v>0</v>
      </c>
      <c r="CC21" s="30">
        <v>0</v>
      </c>
      <c r="CD21" s="11">
        <v>0</v>
      </c>
      <c r="CE21" s="11"/>
      <c r="CF21" s="11">
        <v>0</v>
      </c>
      <c r="CG21" s="11">
        <v>0</v>
      </c>
      <c r="CH21" s="30">
        <v>0</v>
      </c>
      <c r="CI21" s="30">
        <f t="shared" si="32"/>
        <v>0</v>
      </c>
      <c r="CJ21" s="30">
        <v>0</v>
      </c>
      <c r="CK21" s="40">
        <v>0</v>
      </c>
      <c r="CL21" s="11"/>
      <c r="CM21" s="11">
        <f t="shared" si="9"/>
        <v>41216.8</v>
      </c>
      <c r="CN21" s="11">
        <f t="shared" si="10"/>
        <v>2902.233333333333</v>
      </c>
      <c r="CO21" s="11">
        <f t="shared" si="33"/>
        <v>2998.438</v>
      </c>
      <c r="CP21" s="11">
        <v>0</v>
      </c>
      <c r="CQ21" s="11">
        <v>0</v>
      </c>
      <c r="CR21" s="11">
        <v>0</v>
      </c>
      <c r="CS21" s="11"/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3">
        <v>0</v>
      </c>
      <c r="DA21" s="30">
        <v>0</v>
      </c>
      <c r="DB21" s="30">
        <v>0</v>
      </c>
      <c r="DC21" s="11">
        <f t="shared" si="11"/>
        <v>0</v>
      </c>
      <c r="DD21" s="11">
        <f t="shared" si="12"/>
        <v>0</v>
      </c>
    </row>
    <row r="22" spans="2:108" s="7" customFormat="1" ht="21" customHeight="1">
      <c r="B22" s="8">
        <v>13</v>
      </c>
      <c r="C22" s="22" t="s">
        <v>51</v>
      </c>
      <c r="D22" s="9">
        <v>58.5</v>
      </c>
      <c r="E22" s="9">
        <v>1926.4</v>
      </c>
      <c r="F22" s="10">
        <f t="shared" si="0"/>
        <v>28266.9</v>
      </c>
      <c r="G22" s="10">
        <f t="shared" si="1"/>
        <v>2657.241666666667</v>
      </c>
      <c r="H22" s="10">
        <f t="shared" si="13"/>
        <v>2402.169</v>
      </c>
      <c r="I22" s="10">
        <f t="shared" si="14"/>
        <v>90.40084799713988</v>
      </c>
      <c r="J22" s="11">
        <f t="shared" si="2"/>
        <v>5466</v>
      </c>
      <c r="K22" s="11">
        <f t="shared" si="3"/>
        <v>722.1666666666667</v>
      </c>
      <c r="L22" s="11">
        <f t="shared" si="15"/>
        <v>517.069</v>
      </c>
      <c r="M22" s="11">
        <f t="shared" si="16"/>
        <v>71.59967689822292</v>
      </c>
      <c r="N22" s="11">
        <f t="shared" si="4"/>
        <v>2200</v>
      </c>
      <c r="O22" s="11">
        <f t="shared" si="5"/>
        <v>450</v>
      </c>
      <c r="P22" s="11">
        <f t="shared" si="17"/>
        <v>495.22499999999997</v>
      </c>
      <c r="Q22" s="11">
        <f t="shared" si="18"/>
        <v>110.05</v>
      </c>
      <c r="R22" s="30">
        <v>0</v>
      </c>
      <c r="S22" s="30">
        <f t="shared" si="34"/>
        <v>0</v>
      </c>
      <c r="T22" s="30">
        <v>34.616</v>
      </c>
      <c r="U22" s="40" t="e">
        <f t="shared" si="19"/>
        <v>#DIV/0!</v>
      </c>
      <c r="V22" s="91">
        <v>1600</v>
      </c>
      <c r="W22" s="30">
        <f t="shared" si="20"/>
        <v>133.33333333333334</v>
      </c>
      <c r="X22" s="30">
        <v>14.644</v>
      </c>
      <c r="Y22" s="40">
        <f t="shared" si="21"/>
        <v>10.983</v>
      </c>
      <c r="Z22" s="30">
        <v>2200</v>
      </c>
      <c r="AA22" s="30">
        <v>450</v>
      </c>
      <c r="AB22" s="30">
        <v>460.609</v>
      </c>
      <c r="AC22" s="40">
        <f t="shared" si="22"/>
        <v>102.35755555555555</v>
      </c>
      <c r="AD22" s="30">
        <v>81</v>
      </c>
      <c r="AE22" s="11">
        <f t="shared" si="23"/>
        <v>6.75</v>
      </c>
      <c r="AF22" s="11">
        <v>0</v>
      </c>
      <c r="AG22" s="11">
        <f t="shared" si="24"/>
        <v>0</v>
      </c>
      <c r="AH22" s="30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30">
        <v>22620.9</v>
      </c>
      <c r="AQ22" s="30">
        <f t="shared" si="25"/>
        <v>1885.075</v>
      </c>
      <c r="AR22" s="30">
        <v>1885.1</v>
      </c>
      <c r="AS22" s="40">
        <f t="shared" si="26"/>
        <v>100.00132620718007</v>
      </c>
      <c r="AT22" s="30"/>
      <c r="AU22" s="30"/>
      <c r="AV22" s="30"/>
      <c r="AW22" s="30"/>
      <c r="AX22" s="11">
        <v>0</v>
      </c>
      <c r="AY22" s="11">
        <v>0</v>
      </c>
      <c r="AZ22" s="30">
        <v>0</v>
      </c>
      <c r="BA22" s="11">
        <v>0</v>
      </c>
      <c r="BB22" s="11">
        <f t="shared" si="6"/>
        <v>1150</v>
      </c>
      <c r="BC22" s="11">
        <f t="shared" si="7"/>
        <v>95.83333333333334</v>
      </c>
      <c r="BD22" s="11">
        <f t="shared" si="27"/>
        <v>0</v>
      </c>
      <c r="BE22" s="11">
        <f t="shared" si="28"/>
        <v>0</v>
      </c>
      <c r="BF22" s="30">
        <v>550</v>
      </c>
      <c r="BG22" s="30">
        <f t="shared" si="29"/>
        <v>45.833333333333336</v>
      </c>
      <c r="BH22" s="30">
        <v>0</v>
      </c>
      <c r="BI22" s="40">
        <f t="shared" si="30"/>
        <v>0</v>
      </c>
      <c r="BJ22" s="11">
        <v>0</v>
      </c>
      <c r="BK22" s="11">
        <v>0</v>
      </c>
      <c r="BL22" s="11">
        <v>0</v>
      </c>
      <c r="BM22" s="11">
        <v>0</v>
      </c>
      <c r="BN22" s="30">
        <v>600</v>
      </c>
      <c r="BO22" s="30">
        <f t="shared" si="31"/>
        <v>50</v>
      </c>
      <c r="BP22" s="30">
        <v>0</v>
      </c>
      <c r="BQ22" s="30">
        <v>0</v>
      </c>
      <c r="BR22" s="12">
        <v>0</v>
      </c>
      <c r="BS22" s="11"/>
      <c r="BT22" s="30">
        <v>180</v>
      </c>
      <c r="BU22" s="11"/>
      <c r="BV22" s="11">
        <v>0</v>
      </c>
      <c r="BW22" s="30"/>
      <c r="BX22" s="11">
        <v>0</v>
      </c>
      <c r="BY22" s="40">
        <f t="shared" si="8"/>
        <v>0</v>
      </c>
      <c r="BZ22" s="30">
        <v>0</v>
      </c>
      <c r="CA22" s="30">
        <v>0</v>
      </c>
      <c r="CB22" s="11">
        <v>0</v>
      </c>
      <c r="CC22" s="30">
        <v>0</v>
      </c>
      <c r="CD22" s="11">
        <v>0</v>
      </c>
      <c r="CE22" s="11"/>
      <c r="CF22" s="11">
        <v>0</v>
      </c>
      <c r="CG22" s="11">
        <v>0</v>
      </c>
      <c r="CH22" s="30">
        <v>435</v>
      </c>
      <c r="CI22" s="30">
        <f t="shared" si="32"/>
        <v>36.25</v>
      </c>
      <c r="CJ22" s="30">
        <v>7.2</v>
      </c>
      <c r="CK22" s="40">
        <f>+CJ22/CI22*100</f>
        <v>19.862068965517242</v>
      </c>
      <c r="CL22" s="11"/>
      <c r="CM22" s="11">
        <f t="shared" si="9"/>
        <v>28266.9</v>
      </c>
      <c r="CN22" s="11">
        <f t="shared" si="10"/>
        <v>2657.241666666667</v>
      </c>
      <c r="CO22" s="11">
        <f t="shared" si="33"/>
        <v>2402.169</v>
      </c>
      <c r="CP22" s="11">
        <v>0</v>
      </c>
      <c r="CQ22" s="11">
        <v>0</v>
      </c>
      <c r="CR22" s="11">
        <v>0</v>
      </c>
      <c r="CS22" s="11"/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3">
        <v>0</v>
      </c>
      <c r="DA22" s="30">
        <v>0</v>
      </c>
      <c r="DB22" s="30">
        <v>0</v>
      </c>
      <c r="DC22" s="11">
        <f t="shared" si="11"/>
        <v>0</v>
      </c>
      <c r="DD22" s="11">
        <f t="shared" si="12"/>
        <v>0</v>
      </c>
    </row>
    <row r="23" spans="2:108" s="7" customFormat="1" ht="21" customHeight="1">
      <c r="B23" s="8">
        <v>14</v>
      </c>
      <c r="C23" s="22" t="s">
        <v>52</v>
      </c>
      <c r="D23" s="63">
        <v>709.4</v>
      </c>
      <c r="E23" s="63">
        <v>970</v>
      </c>
      <c r="F23" s="10">
        <f t="shared" si="0"/>
        <v>8870.6</v>
      </c>
      <c r="G23" s="10">
        <f t="shared" si="1"/>
        <v>746.3833333333333</v>
      </c>
      <c r="H23" s="10">
        <f t="shared" si="13"/>
        <v>689.444</v>
      </c>
      <c r="I23" s="10">
        <f t="shared" si="14"/>
        <v>92.37130160998592</v>
      </c>
      <c r="J23" s="11">
        <f t="shared" si="2"/>
        <v>1846</v>
      </c>
      <c r="K23" s="11">
        <f t="shared" si="3"/>
        <v>159.66666666666669</v>
      </c>
      <c r="L23" s="11">
        <f t="shared" si="15"/>
        <v>104.044</v>
      </c>
      <c r="M23" s="11">
        <f t="shared" si="16"/>
        <v>65.16325678496867</v>
      </c>
      <c r="N23" s="11">
        <f t="shared" si="4"/>
        <v>545</v>
      </c>
      <c r="O23" s="11">
        <f t="shared" si="5"/>
        <v>51.25</v>
      </c>
      <c r="P23" s="11">
        <f t="shared" si="17"/>
        <v>56.132</v>
      </c>
      <c r="Q23" s="11">
        <f t="shared" si="18"/>
        <v>109.52585365853658</v>
      </c>
      <c r="R23" s="30">
        <v>15</v>
      </c>
      <c r="S23" s="30">
        <f t="shared" si="34"/>
        <v>1.25</v>
      </c>
      <c r="T23" s="30">
        <v>0</v>
      </c>
      <c r="U23" s="40">
        <f t="shared" si="19"/>
        <v>0</v>
      </c>
      <c r="V23" s="91">
        <v>810</v>
      </c>
      <c r="W23" s="30">
        <f t="shared" si="20"/>
        <v>67.5</v>
      </c>
      <c r="X23" s="30">
        <v>42.63</v>
      </c>
      <c r="Y23" s="40">
        <f t="shared" si="21"/>
        <v>63.155555555555566</v>
      </c>
      <c r="Z23" s="30">
        <v>530</v>
      </c>
      <c r="AA23" s="30">
        <v>50</v>
      </c>
      <c r="AB23" s="30">
        <v>56.132</v>
      </c>
      <c r="AC23" s="40">
        <f t="shared" si="22"/>
        <v>112.26399999999998</v>
      </c>
      <c r="AD23" s="30">
        <v>41</v>
      </c>
      <c r="AE23" s="11">
        <f t="shared" si="23"/>
        <v>3.4166666666666665</v>
      </c>
      <c r="AF23" s="11">
        <v>0</v>
      </c>
      <c r="AG23" s="11">
        <f t="shared" si="24"/>
        <v>0</v>
      </c>
      <c r="AH23" s="30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30">
        <v>7024.6</v>
      </c>
      <c r="AQ23" s="30">
        <f t="shared" si="25"/>
        <v>585.3833333333333</v>
      </c>
      <c r="AR23" s="30">
        <v>585.4</v>
      </c>
      <c r="AS23" s="40">
        <f t="shared" si="26"/>
        <v>100.00284713720353</v>
      </c>
      <c r="AT23" s="30"/>
      <c r="AU23" s="30"/>
      <c r="AV23" s="30"/>
      <c r="AW23" s="30"/>
      <c r="AX23" s="11">
        <v>0</v>
      </c>
      <c r="AY23" s="11">
        <v>0</v>
      </c>
      <c r="AZ23" s="30">
        <v>0</v>
      </c>
      <c r="BA23" s="11">
        <v>0</v>
      </c>
      <c r="BB23" s="11">
        <f t="shared" si="6"/>
        <v>450</v>
      </c>
      <c r="BC23" s="11">
        <f t="shared" si="7"/>
        <v>37.5</v>
      </c>
      <c r="BD23" s="11">
        <f t="shared" si="27"/>
        <v>5.282</v>
      </c>
      <c r="BE23" s="11">
        <f t="shared" si="28"/>
        <v>14.085333333333333</v>
      </c>
      <c r="BF23" s="30">
        <v>434</v>
      </c>
      <c r="BG23" s="30">
        <f t="shared" si="29"/>
        <v>36.166666666666664</v>
      </c>
      <c r="BH23" s="30">
        <v>5.282</v>
      </c>
      <c r="BI23" s="40">
        <f t="shared" si="30"/>
        <v>14.604608294930877</v>
      </c>
      <c r="BJ23" s="11">
        <v>0</v>
      </c>
      <c r="BK23" s="11">
        <v>0</v>
      </c>
      <c r="BL23" s="11">
        <v>0</v>
      </c>
      <c r="BM23" s="11">
        <v>0</v>
      </c>
      <c r="BN23" s="30">
        <v>16</v>
      </c>
      <c r="BO23" s="30">
        <f t="shared" si="31"/>
        <v>1.3333333333333333</v>
      </c>
      <c r="BP23" s="30">
        <v>0</v>
      </c>
      <c r="BQ23" s="30">
        <v>0</v>
      </c>
      <c r="BR23" s="12">
        <v>0</v>
      </c>
      <c r="BS23" s="11"/>
      <c r="BT23" s="30">
        <v>0</v>
      </c>
      <c r="BU23" s="11"/>
      <c r="BV23" s="11">
        <v>0</v>
      </c>
      <c r="BW23" s="30"/>
      <c r="BX23" s="11">
        <v>0</v>
      </c>
      <c r="BY23" s="40">
        <f t="shared" si="8"/>
        <v>0</v>
      </c>
      <c r="BZ23" s="30">
        <v>0</v>
      </c>
      <c r="CA23" s="30">
        <v>0</v>
      </c>
      <c r="CB23" s="11">
        <v>0</v>
      </c>
      <c r="CC23" s="30">
        <v>0</v>
      </c>
      <c r="CD23" s="11">
        <v>0</v>
      </c>
      <c r="CE23" s="11"/>
      <c r="CF23" s="11">
        <v>0</v>
      </c>
      <c r="CG23" s="11">
        <v>0</v>
      </c>
      <c r="CH23" s="30">
        <v>0</v>
      </c>
      <c r="CI23" s="30">
        <f t="shared" si="32"/>
        <v>0</v>
      </c>
      <c r="CJ23" s="30">
        <v>0</v>
      </c>
      <c r="CK23" s="40">
        <v>0</v>
      </c>
      <c r="CL23" s="11"/>
      <c r="CM23" s="11">
        <f t="shared" si="9"/>
        <v>8870.6</v>
      </c>
      <c r="CN23" s="11">
        <f t="shared" si="10"/>
        <v>746.3833333333333</v>
      </c>
      <c r="CO23" s="11">
        <f t="shared" si="33"/>
        <v>689.444</v>
      </c>
      <c r="CP23" s="11">
        <v>0</v>
      </c>
      <c r="CQ23" s="11">
        <v>0</v>
      </c>
      <c r="CR23" s="11">
        <v>0</v>
      </c>
      <c r="CS23" s="11"/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3">
        <v>0</v>
      </c>
      <c r="DA23" s="30">
        <v>0</v>
      </c>
      <c r="DB23" s="30">
        <v>0</v>
      </c>
      <c r="DC23" s="11">
        <f t="shared" si="11"/>
        <v>0</v>
      </c>
      <c r="DD23" s="11">
        <f t="shared" si="12"/>
        <v>0</v>
      </c>
    </row>
    <row r="24" spans="2:108" s="7" customFormat="1" ht="21" customHeight="1">
      <c r="B24" s="8">
        <v>15</v>
      </c>
      <c r="C24" s="22" t="s">
        <v>83</v>
      </c>
      <c r="D24" s="9">
        <v>359.5</v>
      </c>
      <c r="E24" s="9">
        <v>352.3</v>
      </c>
      <c r="F24" s="10">
        <f t="shared" si="0"/>
        <v>5813.6</v>
      </c>
      <c r="G24" s="10">
        <f t="shared" si="1"/>
        <v>469.8333333333333</v>
      </c>
      <c r="H24" s="10">
        <f t="shared" si="13"/>
        <v>393.1809999999999</v>
      </c>
      <c r="I24" s="10">
        <f t="shared" si="14"/>
        <v>83.68520752039728</v>
      </c>
      <c r="J24" s="11">
        <f t="shared" si="2"/>
        <v>1504</v>
      </c>
      <c r="K24" s="11">
        <f t="shared" si="3"/>
        <v>144.83333333333334</v>
      </c>
      <c r="L24" s="11">
        <f t="shared" si="15"/>
        <v>101.481</v>
      </c>
      <c r="M24" s="11">
        <f t="shared" si="16"/>
        <v>70.06743383199078</v>
      </c>
      <c r="N24" s="11">
        <f t="shared" si="4"/>
        <v>390</v>
      </c>
      <c r="O24" s="11">
        <f t="shared" si="5"/>
        <v>52</v>
      </c>
      <c r="P24" s="11">
        <f t="shared" si="17"/>
        <v>52.181</v>
      </c>
      <c r="Q24" s="11">
        <f t="shared" si="18"/>
        <v>100.34807692307692</v>
      </c>
      <c r="R24" s="30">
        <v>0</v>
      </c>
      <c r="S24" s="30">
        <f t="shared" si="34"/>
        <v>0</v>
      </c>
      <c r="T24" s="30">
        <v>0</v>
      </c>
      <c r="U24" s="40" t="e">
        <f t="shared" si="19"/>
        <v>#DIV/0!</v>
      </c>
      <c r="V24" s="91">
        <v>580</v>
      </c>
      <c r="W24" s="30">
        <f t="shared" si="20"/>
        <v>48.333333333333336</v>
      </c>
      <c r="X24" s="30">
        <v>39.4</v>
      </c>
      <c r="Y24" s="40">
        <f t="shared" si="21"/>
        <v>81.51724137931033</v>
      </c>
      <c r="Z24" s="30">
        <v>390</v>
      </c>
      <c r="AA24" s="30">
        <v>52</v>
      </c>
      <c r="AB24" s="30">
        <v>52.181</v>
      </c>
      <c r="AC24" s="40">
        <f t="shared" si="22"/>
        <v>100.34807692307692</v>
      </c>
      <c r="AD24" s="30">
        <v>24</v>
      </c>
      <c r="AE24" s="11">
        <f t="shared" si="23"/>
        <v>2</v>
      </c>
      <c r="AF24" s="11">
        <v>0</v>
      </c>
      <c r="AG24" s="11">
        <f t="shared" si="24"/>
        <v>0</v>
      </c>
      <c r="AH24" s="30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30">
        <v>3500</v>
      </c>
      <c r="AQ24" s="30">
        <f t="shared" si="25"/>
        <v>291.6666666666667</v>
      </c>
      <c r="AR24" s="30">
        <v>291.7</v>
      </c>
      <c r="AS24" s="40">
        <f t="shared" si="26"/>
        <v>100.01142857142855</v>
      </c>
      <c r="AT24" s="30">
        <v>809.6</v>
      </c>
      <c r="AU24" s="30"/>
      <c r="AV24" s="30"/>
      <c r="AW24" s="30"/>
      <c r="AX24" s="11">
        <v>0</v>
      </c>
      <c r="AY24" s="11">
        <v>0</v>
      </c>
      <c r="AZ24" s="30">
        <v>0</v>
      </c>
      <c r="BA24" s="11">
        <v>0</v>
      </c>
      <c r="BB24" s="11">
        <f t="shared" si="6"/>
        <v>510</v>
      </c>
      <c r="BC24" s="11">
        <f t="shared" si="7"/>
        <v>42.5</v>
      </c>
      <c r="BD24" s="11">
        <f t="shared" si="27"/>
        <v>9.9</v>
      </c>
      <c r="BE24" s="11">
        <f t="shared" si="28"/>
        <v>23.294117647058822</v>
      </c>
      <c r="BF24" s="30">
        <v>110</v>
      </c>
      <c r="BG24" s="30">
        <f t="shared" si="29"/>
        <v>9.166666666666666</v>
      </c>
      <c r="BH24" s="30">
        <v>9.9</v>
      </c>
      <c r="BI24" s="40">
        <f t="shared" si="30"/>
        <v>108</v>
      </c>
      <c r="BJ24" s="11">
        <v>0</v>
      </c>
      <c r="BK24" s="11">
        <v>0</v>
      </c>
      <c r="BL24" s="11">
        <v>0</v>
      </c>
      <c r="BM24" s="11">
        <v>0</v>
      </c>
      <c r="BN24" s="30">
        <v>400</v>
      </c>
      <c r="BO24" s="30">
        <f t="shared" si="31"/>
        <v>33.333333333333336</v>
      </c>
      <c r="BP24" s="30">
        <v>0</v>
      </c>
      <c r="BQ24" s="30">
        <v>0</v>
      </c>
      <c r="BR24" s="12">
        <v>0</v>
      </c>
      <c r="BS24" s="11"/>
      <c r="BT24" s="30">
        <v>0</v>
      </c>
      <c r="BU24" s="11"/>
      <c r="BV24" s="11">
        <v>0</v>
      </c>
      <c r="BW24" s="30"/>
      <c r="BX24" s="11">
        <v>0</v>
      </c>
      <c r="BY24" s="40">
        <f t="shared" si="8"/>
        <v>0</v>
      </c>
      <c r="BZ24" s="30">
        <v>0</v>
      </c>
      <c r="CA24" s="30">
        <v>0</v>
      </c>
      <c r="CB24" s="11">
        <v>0</v>
      </c>
      <c r="CC24" s="30"/>
      <c r="CD24" s="11">
        <v>0</v>
      </c>
      <c r="CE24" s="11"/>
      <c r="CF24" s="11">
        <v>0</v>
      </c>
      <c r="CG24" s="11">
        <v>0</v>
      </c>
      <c r="CH24" s="30">
        <v>0</v>
      </c>
      <c r="CI24" s="30">
        <f t="shared" si="32"/>
        <v>0</v>
      </c>
      <c r="CJ24" s="30">
        <v>0</v>
      </c>
      <c r="CK24" s="40">
        <v>0</v>
      </c>
      <c r="CL24" s="11"/>
      <c r="CM24" s="11">
        <f t="shared" si="9"/>
        <v>5813.6</v>
      </c>
      <c r="CN24" s="11">
        <f t="shared" si="10"/>
        <v>469.8333333333333</v>
      </c>
      <c r="CO24" s="11">
        <f t="shared" si="33"/>
        <v>393.1809999999999</v>
      </c>
      <c r="CP24" s="11">
        <v>0</v>
      </c>
      <c r="CQ24" s="11">
        <v>0</v>
      </c>
      <c r="CR24" s="11">
        <v>0</v>
      </c>
      <c r="CS24" s="11"/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3">
        <v>0</v>
      </c>
      <c r="DA24" s="30">
        <v>0</v>
      </c>
      <c r="DB24" s="30">
        <v>0</v>
      </c>
      <c r="DC24" s="11">
        <f t="shared" si="11"/>
        <v>0</v>
      </c>
      <c r="DD24" s="11">
        <f t="shared" si="12"/>
        <v>0</v>
      </c>
    </row>
    <row r="25" spans="2:108" s="7" customFormat="1" ht="21" customHeight="1">
      <c r="B25" s="8">
        <v>16</v>
      </c>
      <c r="C25" s="22" t="s">
        <v>53</v>
      </c>
      <c r="D25" s="63">
        <v>18585.7</v>
      </c>
      <c r="E25" s="63">
        <v>23906.9</v>
      </c>
      <c r="F25" s="10">
        <f t="shared" si="0"/>
        <v>156117.30000000002</v>
      </c>
      <c r="G25" s="10">
        <f t="shared" si="1"/>
        <v>14525.7</v>
      </c>
      <c r="H25" s="10">
        <f t="shared" si="13"/>
        <v>15249.399000000001</v>
      </c>
      <c r="I25" s="10">
        <f t="shared" si="14"/>
        <v>104.9821970713976</v>
      </c>
      <c r="J25" s="11">
        <f t="shared" si="2"/>
        <v>38400</v>
      </c>
      <c r="K25" s="11">
        <f t="shared" si="3"/>
        <v>5203.699999999999</v>
      </c>
      <c r="L25" s="11">
        <f t="shared" si="15"/>
        <v>5927.398999999999</v>
      </c>
      <c r="M25" s="11">
        <f t="shared" si="16"/>
        <v>113.9073928166497</v>
      </c>
      <c r="N25" s="11">
        <f t="shared" si="4"/>
        <v>22000</v>
      </c>
      <c r="O25" s="11">
        <f t="shared" si="5"/>
        <v>3471.2</v>
      </c>
      <c r="P25" s="11">
        <f t="shared" si="17"/>
        <v>3532.964</v>
      </c>
      <c r="Q25" s="11">
        <f t="shared" si="18"/>
        <v>101.77932703387877</v>
      </c>
      <c r="R25" s="30">
        <v>5000</v>
      </c>
      <c r="S25" s="30">
        <v>1071.2</v>
      </c>
      <c r="T25" s="30">
        <v>1071.233</v>
      </c>
      <c r="U25" s="40">
        <f t="shared" si="19"/>
        <v>100.00308065720687</v>
      </c>
      <c r="V25" s="91">
        <v>4600</v>
      </c>
      <c r="W25" s="30">
        <f t="shared" si="20"/>
        <v>383.3333333333333</v>
      </c>
      <c r="X25" s="30">
        <v>1020.663</v>
      </c>
      <c r="Y25" s="40">
        <f t="shared" si="21"/>
        <v>266.25991304347826</v>
      </c>
      <c r="Z25" s="30">
        <v>17000</v>
      </c>
      <c r="AA25" s="30">
        <v>2400</v>
      </c>
      <c r="AB25" s="30">
        <v>2461.731</v>
      </c>
      <c r="AC25" s="40">
        <f t="shared" si="22"/>
        <v>102.57212500000001</v>
      </c>
      <c r="AD25" s="30">
        <v>4800</v>
      </c>
      <c r="AE25" s="11">
        <v>900</v>
      </c>
      <c r="AF25" s="11">
        <v>985.7</v>
      </c>
      <c r="AG25" s="11">
        <f t="shared" si="24"/>
        <v>109.52222222222223</v>
      </c>
      <c r="AH25" s="30">
        <v>4000</v>
      </c>
      <c r="AI25" s="11">
        <v>220</v>
      </c>
      <c r="AJ25" s="11">
        <v>271.4</v>
      </c>
      <c r="AK25" s="11">
        <f>+AJ25/AI25*100</f>
        <v>123.36363636363636</v>
      </c>
      <c r="AL25" s="11">
        <v>0</v>
      </c>
      <c r="AM25" s="11">
        <v>0</v>
      </c>
      <c r="AN25" s="11">
        <v>0</v>
      </c>
      <c r="AO25" s="11">
        <v>0</v>
      </c>
      <c r="AP25" s="30">
        <v>111864</v>
      </c>
      <c r="AQ25" s="30">
        <f t="shared" si="25"/>
        <v>9322</v>
      </c>
      <c r="AR25" s="30">
        <v>9322</v>
      </c>
      <c r="AS25" s="40">
        <f t="shared" si="26"/>
        <v>100</v>
      </c>
      <c r="AT25" s="30">
        <v>1494.7</v>
      </c>
      <c r="AU25" s="30"/>
      <c r="AV25" s="30"/>
      <c r="AW25" s="30"/>
      <c r="AX25" s="11">
        <v>0</v>
      </c>
      <c r="AY25" s="11">
        <v>0</v>
      </c>
      <c r="AZ25" s="30">
        <v>0</v>
      </c>
      <c r="BA25" s="11">
        <v>0</v>
      </c>
      <c r="BB25" s="11">
        <f t="shared" si="6"/>
        <v>700</v>
      </c>
      <c r="BC25" s="11">
        <f t="shared" si="7"/>
        <v>58.333333333333336</v>
      </c>
      <c r="BD25" s="11">
        <f t="shared" si="27"/>
        <v>8.672</v>
      </c>
      <c r="BE25" s="11">
        <f t="shared" si="28"/>
        <v>14.866285714285715</v>
      </c>
      <c r="BF25" s="30">
        <v>700</v>
      </c>
      <c r="BG25" s="30">
        <f t="shared" si="29"/>
        <v>58.333333333333336</v>
      </c>
      <c r="BH25" s="30">
        <v>8.672</v>
      </c>
      <c r="BI25" s="40">
        <f t="shared" si="30"/>
        <v>14.866285714285715</v>
      </c>
      <c r="BJ25" s="11">
        <v>0</v>
      </c>
      <c r="BK25" s="11">
        <v>0</v>
      </c>
      <c r="BL25" s="11">
        <v>0</v>
      </c>
      <c r="BM25" s="11">
        <v>0</v>
      </c>
      <c r="BN25" s="30">
        <v>0</v>
      </c>
      <c r="BO25" s="30">
        <f t="shared" si="31"/>
        <v>0</v>
      </c>
      <c r="BP25" s="30">
        <v>0</v>
      </c>
      <c r="BQ25" s="30">
        <v>0</v>
      </c>
      <c r="BR25" s="12">
        <v>0</v>
      </c>
      <c r="BS25" s="11"/>
      <c r="BT25" s="30">
        <v>4358.6</v>
      </c>
      <c r="BU25" s="11"/>
      <c r="BV25" s="11">
        <v>0</v>
      </c>
      <c r="BW25" s="30"/>
      <c r="BX25" s="11">
        <v>250</v>
      </c>
      <c r="BY25" s="40">
        <f t="shared" si="8"/>
        <v>20.833333333333332</v>
      </c>
      <c r="BZ25" s="30">
        <v>108</v>
      </c>
      <c r="CA25" s="30">
        <f>+BZ25/BY25*100</f>
        <v>518.4</v>
      </c>
      <c r="CB25" s="11">
        <v>250</v>
      </c>
      <c r="CC25" s="30"/>
      <c r="CD25" s="11">
        <v>0</v>
      </c>
      <c r="CE25" s="11"/>
      <c r="CF25" s="11">
        <v>0</v>
      </c>
      <c r="CG25" s="11">
        <v>0</v>
      </c>
      <c r="CH25" s="30">
        <v>1800</v>
      </c>
      <c r="CI25" s="30">
        <f t="shared" si="32"/>
        <v>150</v>
      </c>
      <c r="CJ25" s="30">
        <v>0</v>
      </c>
      <c r="CK25" s="40">
        <f>+CJ25/CI25*100</f>
        <v>0</v>
      </c>
      <c r="CL25" s="11"/>
      <c r="CM25" s="11">
        <f t="shared" si="9"/>
        <v>156117.30000000002</v>
      </c>
      <c r="CN25" s="11">
        <f t="shared" si="10"/>
        <v>14525.7</v>
      </c>
      <c r="CO25" s="11">
        <f t="shared" si="33"/>
        <v>15249.399000000001</v>
      </c>
      <c r="CP25" s="11">
        <v>0</v>
      </c>
      <c r="CQ25" s="11">
        <v>0</v>
      </c>
      <c r="CR25" s="11">
        <v>0</v>
      </c>
      <c r="CS25" s="11"/>
      <c r="CT25" s="11"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v>0</v>
      </c>
      <c r="CZ25" s="13">
        <v>0</v>
      </c>
      <c r="DA25" s="30">
        <v>0</v>
      </c>
      <c r="DB25" s="30">
        <v>0</v>
      </c>
      <c r="DC25" s="11">
        <f t="shared" si="11"/>
        <v>0</v>
      </c>
      <c r="DD25" s="11">
        <f t="shared" si="12"/>
        <v>0</v>
      </c>
    </row>
    <row r="26" spans="2:108" s="7" customFormat="1" ht="21" customHeight="1">
      <c r="B26" s="8">
        <v>17</v>
      </c>
      <c r="C26" s="22" t="s">
        <v>54</v>
      </c>
      <c r="D26" s="63">
        <v>1622</v>
      </c>
      <c r="E26" s="63">
        <v>2101</v>
      </c>
      <c r="F26" s="10">
        <f t="shared" si="0"/>
        <v>29420.9</v>
      </c>
      <c r="G26" s="10">
        <f t="shared" si="1"/>
        <v>2451.741666666667</v>
      </c>
      <c r="H26" s="10">
        <f t="shared" si="13"/>
        <v>1933.871</v>
      </c>
      <c r="I26" s="10">
        <f t="shared" si="14"/>
        <v>78.87743746792246</v>
      </c>
      <c r="J26" s="11">
        <f t="shared" si="2"/>
        <v>9250</v>
      </c>
      <c r="K26" s="11">
        <f t="shared" si="3"/>
        <v>770.8333333333334</v>
      </c>
      <c r="L26" s="11">
        <f t="shared" si="15"/>
        <v>252.971</v>
      </c>
      <c r="M26" s="11">
        <f t="shared" si="16"/>
        <v>32.817859459459456</v>
      </c>
      <c r="N26" s="11">
        <f t="shared" si="4"/>
        <v>2500</v>
      </c>
      <c r="O26" s="11">
        <f t="shared" si="5"/>
        <v>208.33333333333334</v>
      </c>
      <c r="P26" s="11">
        <f t="shared" si="17"/>
        <v>221.161</v>
      </c>
      <c r="Q26" s="11">
        <f t="shared" si="18"/>
        <v>106.15728</v>
      </c>
      <c r="R26" s="30">
        <v>100</v>
      </c>
      <c r="S26" s="30">
        <f t="shared" si="34"/>
        <v>8.333333333333334</v>
      </c>
      <c r="T26" s="30">
        <v>0.171</v>
      </c>
      <c r="U26" s="40">
        <f t="shared" si="19"/>
        <v>2.052</v>
      </c>
      <c r="V26" s="91">
        <v>2100</v>
      </c>
      <c r="W26" s="30">
        <f t="shared" si="20"/>
        <v>175</v>
      </c>
      <c r="X26" s="30">
        <v>31.81</v>
      </c>
      <c r="Y26" s="40">
        <f t="shared" si="21"/>
        <v>18.177142857142854</v>
      </c>
      <c r="Z26" s="30">
        <v>2400</v>
      </c>
      <c r="AA26" s="30">
        <f>+Z26/12*1</f>
        <v>200</v>
      </c>
      <c r="AB26" s="30">
        <v>220.99</v>
      </c>
      <c r="AC26" s="40">
        <f t="shared" si="22"/>
        <v>110.495</v>
      </c>
      <c r="AD26" s="30">
        <v>50</v>
      </c>
      <c r="AE26" s="11">
        <f t="shared" si="23"/>
        <v>4.166666666666667</v>
      </c>
      <c r="AF26" s="11">
        <v>0</v>
      </c>
      <c r="AG26" s="11">
        <f t="shared" si="24"/>
        <v>0</v>
      </c>
      <c r="AH26" s="30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30">
        <v>20170.9</v>
      </c>
      <c r="AQ26" s="30">
        <f t="shared" si="25"/>
        <v>1680.9083333333335</v>
      </c>
      <c r="AR26" s="30">
        <v>1680.9</v>
      </c>
      <c r="AS26" s="40">
        <f t="shared" si="26"/>
        <v>99.99950423630081</v>
      </c>
      <c r="AT26" s="30"/>
      <c r="AU26" s="30"/>
      <c r="AV26" s="30"/>
      <c r="AW26" s="30"/>
      <c r="AX26" s="11">
        <v>0</v>
      </c>
      <c r="AY26" s="11">
        <v>0</v>
      </c>
      <c r="AZ26" s="30">
        <v>0</v>
      </c>
      <c r="BA26" s="11">
        <v>0</v>
      </c>
      <c r="BB26" s="11">
        <f t="shared" si="6"/>
        <v>400</v>
      </c>
      <c r="BC26" s="11">
        <f t="shared" si="7"/>
        <v>33.333333333333336</v>
      </c>
      <c r="BD26" s="11">
        <f t="shared" si="27"/>
        <v>0</v>
      </c>
      <c r="BE26" s="11">
        <f t="shared" si="28"/>
        <v>0</v>
      </c>
      <c r="BF26" s="30">
        <v>400</v>
      </c>
      <c r="BG26" s="30">
        <f t="shared" si="29"/>
        <v>33.333333333333336</v>
      </c>
      <c r="BH26" s="30">
        <v>0</v>
      </c>
      <c r="BI26" s="40">
        <f t="shared" si="30"/>
        <v>0</v>
      </c>
      <c r="BJ26" s="11">
        <v>0</v>
      </c>
      <c r="BK26" s="11">
        <v>0</v>
      </c>
      <c r="BL26" s="11">
        <v>0</v>
      </c>
      <c r="BM26" s="11">
        <v>0</v>
      </c>
      <c r="BN26" s="30">
        <v>0</v>
      </c>
      <c r="BO26" s="30">
        <f t="shared" si="31"/>
        <v>0</v>
      </c>
      <c r="BP26" s="30">
        <v>0</v>
      </c>
      <c r="BQ26" s="30">
        <v>0</v>
      </c>
      <c r="BR26" s="12">
        <v>0</v>
      </c>
      <c r="BS26" s="11"/>
      <c r="BT26" s="30">
        <v>0</v>
      </c>
      <c r="BU26" s="11"/>
      <c r="BV26" s="11">
        <v>0</v>
      </c>
      <c r="BW26" s="30"/>
      <c r="BX26" s="11">
        <v>0</v>
      </c>
      <c r="BY26" s="40">
        <f t="shared" si="8"/>
        <v>0</v>
      </c>
      <c r="BZ26" s="30">
        <v>0</v>
      </c>
      <c r="CA26" s="30">
        <v>0</v>
      </c>
      <c r="CB26" s="11">
        <v>0</v>
      </c>
      <c r="CC26" s="30"/>
      <c r="CD26" s="11">
        <v>0</v>
      </c>
      <c r="CE26" s="11"/>
      <c r="CF26" s="11">
        <v>0</v>
      </c>
      <c r="CG26" s="11">
        <v>0</v>
      </c>
      <c r="CH26" s="30">
        <v>4200</v>
      </c>
      <c r="CI26" s="30">
        <f t="shared" si="32"/>
        <v>350</v>
      </c>
      <c r="CJ26" s="30">
        <v>0</v>
      </c>
      <c r="CK26" s="40">
        <f>+CJ26/CI26*100</f>
        <v>0</v>
      </c>
      <c r="CL26" s="11"/>
      <c r="CM26" s="11">
        <f t="shared" si="9"/>
        <v>29420.9</v>
      </c>
      <c r="CN26" s="11">
        <f t="shared" si="10"/>
        <v>2451.741666666667</v>
      </c>
      <c r="CO26" s="11">
        <f t="shared" si="33"/>
        <v>1933.871</v>
      </c>
      <c r="CP26" s="11">
        <v>0</v>
      </c>
      <c r="CQ26" s="11">
        <v>0</v>
      </c>
      <c r="CR26" s="11">
        <v>0</v>
      </c>
      <c r="CS26" s="11"/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3">
        <v>0</v>
      </c>
      <c r="DA26" s="30">
        <v>0</v>
      </c>
      <c r="DB26" s="30">
        <v>0</v>
      </c>
      <c r="DC26" s="11">
        <f t="shared" si="11"/>
        <v>0</v>
      </c>
      <c r="DD26" s="11">
        <f t="shared" si="12"/>
        <v>0</v>
      </c>
    </row>
    <row r="27" spans="2:108" s="7" customFormat="1" ht="21" customHeight="1">
      <c r="B27" s="8">
        <v>18</v>
      </c>
      <c r="C27" s="22" t="s">
        <v>55</v>
      </c>
      <c r="D27" s="63">
        <v>1144.5</v>
      </c>
      <c r="E27" s="63">
        <v>3130.9</v>
      </c>
      <c r="F27" s="10">
        <f t="shared" si="0"/>
        <v>24645.2</v>
      </c>
      <c r="G27" s="10">
        <f t="shared" si="1"/>
        <v>2176.8500000000004</v>
      </c>
      <c r="H27" s="10">
        <f t="shared" si="13"/>
        <v>1874.862</v>
      </c>
      <c r="I27" s="10">
        <f t="shared" si="14"/>
        <v>86.12729402577118</v>
      </c>
      <c r="J27" s="11">
        <f t="shared" si="2"/>
        <v>5420</v>
      </c>
      <c r="K27" s="11">
        <f t="shared" si="3"/>
        <v>574.75</v>
      </c>
      <c r="L27" s="11">
        <f t="shared" si="15"/>
        <v>272.762</v>
      </c>
      <c r="M27" s="11">
        <f t="shared" si="16"/>
        <v>47.45750326228795</v>
      </c>
      <c r="N27" s="11">
        <f t="shared" si="4"/>
        <v>1530</v>
      </c>
      <c r="O27" s="11">
        <f t="shared" si="5"/>
        <v>250.58333333333334</v>
      </c>
      <c r="P27" s="11">
        <f t="shared" si="17"/>
        <v>239.209</v>
      </c>
      <c r="Q27" s="11">
        <f t="shared" si="18"/>
        <v>95.46085799800466</v>
      </c>
      <c r="R27" s="30">
        <v>175</v>
      </c>
      <c r="S27" s="30">
        <f t="shared" si="34"/>
        <v>14.583333333333334</v>
      </c>
      <c r="T27" s="30">
        <v>2.809</v>
      </c>
      <c r="U27" s="40">
        <f t="shared" si="19"/>
        <v>19.261714285714284</v>
      </c>
      <c r="V27" s="91">
        <v>1520</v>
      </c>
      <c r="W27" s="30">
        <f t="shared" si="20"/>
        <v>126.66666666666667</v>
      </c>
      <c r="X27" s="30">
        <v>20.553</v>
      </c>
      <c r="Y27" s="40">
        <f t="shared" si="21"/>
        <v>16.226052631578945</v>
      </c>
      <c r="Z27" s="30">
        <v>1355</v>
      </c>
      <c r="AA27" s="30">
        <v>236</v>
      </c>
      <c r="AB27" s="30">
        <v>236.4</v>
      </c>
      <c r="AC27" s="40">
        <f t="shared" si="22"/>
        <v>100.16949152542374</v>
      </c>
      <c r="AD27" s="30">
        <v>340</v>
      </c>
      <c r="AE27" s="11">
        <f t="shared" si="23"/>
        <v>28.333333333333332</v>
      </c>
      <c r="AF27" s="11">
        <v>0</v>
      </c>
      <c r="AG27" s="11">
        <f t="shared" si="24"/>
        <v>0</v>
      </c>
      <c r="AH27" s="30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30">
        <v>19225.2</v>
      </c>
      <c r="AQ27" s="30">
        <f t="shared" si="25"/>
        <v>1602.1000000000001</v>
      </c>
      <c r="AR27" s="30">
        <v>1602.1</v>
      </c>
      <c r="AS27" s="40">
        <f t="shared" si="26"/>
        <v>99.99999999999999</v>
      </c>
      <c r="AT27" s="30"/>
      <c r="AU27" s="30"/>
      <c r="AV27" s="30"/>
      <c r="AW27" s="30"/>
      <c r="AX27" s="11">
        <v>0</v>
      </c>
      <c r="AY27" s="11">
        <v>0</v>
      </c>
      <c r="AZ27" s="30">
        <v>0</v>
      </c>
      <c r="BA27" s="11">
        <v>0</v>
      </c>
      <c r="BB27" s="11">
        <f t="shared" si="6"/>
        <v>325</v>
      </c>
      <c r="BC27" s="11">
        <f t="shared" si="7"/>
        <v>27.083333333333332</v>
      </c>
      <c r="BD27" s="11">
        <f t="shared" si="27"/>
        <v>0</v>
      </c>
      <c r="BE27" s="11">
        <f t="shared" si="28"/>
        <v>0</v>
      </c>
      <c r="BF27" s="30">
        <v>325</v>
      </c>
      <c r="BG27" s="30">
        <f t="shared" si="29"/>
        <v>27.083333333333332</v>
      </c>
      <c r="BH27" s="30">
        <v>0</v>
      </c>
      <c r="BI27" s="40">
        <f t="shared" si="30"/>
        <v>0</v>
      </c>
      <c r="BJ27" s="11">
        <v>0</v>
      </c>
      <c r="BK27" s="11">
        <v>0</v>
      </c>
      <c r="BL27" s="11">
        <v>0</v>
      </c>
      <c r="BM27" s="11">
        <v>0</v>
      </c>
      <c r="BN27" s="30">
        <v>0</v>
      </c>
      <c r="BO27" s="30">
        <f t="shared" si="31"/>
        <v>0</v>
      </c>
      <c r="BP27" s="30">
        <v>0</v>
      </c>
      <c r="BQ27" s="30">
        <v>0</v>
      </c>
      <c r="BR27" s="12">
        <v>0</v>
      </c>
      <c r="BS27" s="11"/>
      <c r="BT27" s="30">
        <v>0</v>
      </c>
      <c r="BU27" s="11"/>
      <c r="BV27" s="11">
        <v>0</v>
      </c>
      <c r="BW27" s="30"/>
      <c r="BX27" s="11">
        <v>0</v>
      </c>
      <c r="BY27" s="40">
        <f t="shared" si="8"/>
        <v>0</v>
      </c>
      <c r="BZ27" s="30">
        <v>0</v>
      </c>
      <c r="CA27" s="30">
        <v>0</v>
      </c>
      <c r="CB27" s="11">
        <v>0</v>
      </c>
      <c r="CC27" s="30"/>
      <c r="CD27" s="11">
        <v>0</v>
      </c>
      <c r="CE27" s="11"/>
      <c r="CF27" s="11">
        <v>0</v>
      </c>
      <c r="CG27" s="11">
        <v>0</v>
      </c>
      <c r="CH27" s="30">
        <v>1705</v>
      </c>
      <c r="CI27" s="30">
        <f t="shared" si="32"/>
        <v>142.08333333333334</v>
      </c>
      <c r="CJ27" s="30">
        <v>13</v>
      </c>
      <c r="CK27" s="40">
        <f>+CJ27/CI27*100</f>
        <v>9.149560117302052</v>
      </c>
      <c r="CL27" s="11"/>
      <c r="CM27" s="11">
        <f t="shared" si="9"/>
        <v>24645.2</v>
      </c>
      <c r="CN27" s="11">
        <f t="shared" si="10"/>
        <v>2176.8500000000004</v>
      </c>
      <c r="CO27" s="11">
        <f t="shared" si="33"/>
        <v>1874.862</v>
      </c>
      <c r="CP27" s="11">
        <v>0</v>
      </c>
      <c r="CQ27" s="11">
        <v>0</v>
      </c>
      <c r="CR27" s="11">
        <v>0</v>
      </c>
      <c r="CS27" s="11"/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3">
        <v>0</v>
      </c>
      <c r="DA27" s="30">
        <v>0</v>
      </c>
      <c r="DB27" s="30">
        <v>0</v>
      </c>
      <c r="DC27" s="11">
        <f t="shared" si="11"/>
        <v>0</v>
      </c>
      <c r="DD27" s="11">
        <f t="shared" si="12"/>
        <v>0</v>
      </c>
    </row>
    <row r="28" spans="2:108" s="7" customFormat="1" ht="21" customHeight="1">
      <c r="B28" s="8">
        <v>19</v>
      </c>
      <c r="C28" s="22" t="s">
        <v>56</v>
      </c>
      <c r="D28" s="63">
        <v>1.8</v>
      </c>
      <c r="E28" s="63">
        <v>1704.2</v>
      </c>
      <c r="F28" s="10">
        <f t="shared" si="0"/>
        <v>20857.1</v>
      </c>
      <c r="G28" s="10">
        <f t="shared" si="1"/>
        <v>1916.4416666666664</v>
      </c>
      <c r="H28" s="10">
        <f t="shared" si="13"/>
        <v>1894.733</v>
      </c>
      <c r="I28" s="10">
        <f t="shared" si="14"/>
        <v>98.86724093697957</v>
      </c>
      <c r="J28" s="11">
        <f t="shared" si="2"/>
        <v>2931.8</v>
      </c>
      <c r="K28" s="11">
        <f t="shared" si="3"/>
        <v>416.83333333333326</v>
      </c>
      <c r="L28" s="11">
        <f t="shared" si="15"/>
        <v>400.933</v>
      </c>
      <c r="M28" s="11">
        <f t="shared" si="16"/>
        <v>96.18544582167135</v>
      </c>
      <c r="N28" s="11">
        <f t="shared" si="4"/>
        <v>1361.8</v>
      </c>
      <c r="O28" s="11">
        <f t="shared" si="5"/>
        <v>286</v>
      </c>
      <c r="P28" s="11">
        <f t="shared" si="17"/>
        <v>286.813</v>
      </c>
      <c r="Q28" s="11">
        <f t="shared" si="18"/>
        <v>100.28426573426572</v>
      </c>
      <c r="R28" s="30">
        <v>0</v>
      </c>
      <c r="S28" s="30">
        <f t="shared" si="34"/>
        <v>0</v>
      </c>
      <c r="T28" s="30">
        <v>0.043</v>
      </c>
      <c r="U28" s="40">
        <v>100</v>
      </c>
      <c r="V28" s="91">
        <v>730</v>
      </c>
      <c r="W28" s="30">
        <f t="shared" si="20"/>
        <v>60.833333333333336</v>
      </c>
      <c r="X28" s="30">
        <v>40.42</v>
      </c>
      <c r="Y28" s="40">
        <f t="shared" si="21"/>
        <v>66.44383561643835</v>
      </c>
      <c r="Z28" s="30">
        <v>1361.8</v>
      </c>
      <c r="AA28" s="30">
        <v>286</v>
      </c>
      <c r="AB28" s="30">
        <v>286.77</v>
      </c>
      <c r="AC28" s="40">
        <f t="shared" si="22"/>
        <v>100.26923076923076</v>
      </c>
      <c r="AD28" s="30">
        <v>70</v>
      </c>
      <c r="AE28" s="11">
        <f t="shared" si="23"/>
        <v>5.833333333333333</v>
      </c>
      <c r="AF28" s="11">
        <v>0</v>
      </c>
      <c r="AG28" s="11">
        <f t="shared" si="24"/>
        <v>0</v>
      </c>
      <c r="AH28" s="30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30">
        <v>17925.3</v>
      </c>
      <c r="AQ28" s="30">
        <f t="shared" si="25"/>
        <v>1493.7749999999999</v>
      </c>
      <c r="AR28" s="30">
        <v>1493.8</v>
      </c>
      <c r="AS28" s="40">
        <f t="shared" si="26"/>
        <v>100.00167361215713</v>
      </c>
      <c r="AT28" s="30"/>
      <c r="AU28" s="30"/>
      <c r="AV28" s="30"/>
      <c r="AW28" s="30"/>
      <c r="AX28" s="11">
        <v>0</v>
      </c>
      <c r="AY28" s="11">
        <v>0</v>
      </c>
      <c r="AZ28" s="30">
        <v>0</v>
      </c>
      <c r="BA28" s="11">
        <v>0</v>
      </c>
      <c r="BB28" s="11">
        <f t="shared" si="6"/>
        <v>370</v>
      </c>
      <c r="BC28" s="11">
        <f t="shared" si="7"/>
        <v>30.833333333333332</v>
      </c>
      <c r="BD28" s="11">
        <f t="shared" si="27"/>
        <v>11.9</v>
      </c>
      <c r="BE28" s="11">
        <f t="shared" si="28"/>
        <v>38.5945945945946</v>
      </c>
      <c r="BF28" s="30">
        <v>300</v>
      </c>
      <c r="BG28" s="30">
        <f t="shared" si="29"/>
        <v>25</v>
      </c>
      <c r="BH28" s="30">
        <v>11.9</v>
      </c>
      <c r="BI28" s="40">
        <f t="shared" si="30"/>
        <v>47.6</v>
      </c>
      <c r="BJ28" s="11">
        <v>0</v>
      </c>
      <c r="BK28" s="11">
        <v>0</v>
      </c>
      <c r="BL28" s="11">
        <v>0</v>
      </c>
      <c r="BM28" s="11">
        <v>0</v>
      </c>
      <c r="BN28" s="30">
        <v>70</v>
      </c>
      <c r="BO28" s="30">
        <f t="shared" si="31"/>
        <v>5.833333333333333</v>
      </c>
      <c r="BP28" s="30">
        <v>0</v>
      </c>
      <c r="BQ28" s="30">
        <v>0</v>
      </c>
      <c r="BR28" s="12">
        <v>0</v>
      </c>
      <c r="BS28" s="11"/>
      <c r="BT28" s="30">
        <v>0</v>
      </c>
      <c r="BU28" s="11"/>
      <c r="BV28" s="11">
        <v>0</v>
      </c>
      <c r="BW28" s="30"/>
      <c r="BX28" s="11">
        <v>0</v>
      </c>
      <c r="BY28" s="40">
        <f t="shared" si="8"/>
        <v>0</v>
      </c>
      <c r="BZ28" s="30">
        <v>0</v>
      </c>
      <c r="CA28" s="30">
        <v>0</v>
      </c>
      <c r="CB28" s="11">
        <v>0</v>
      </c>
      <c r="CC28" s="30"/>
      <c r="CD28" s="11">
        <v>0</v>
      </c>
      <c r="CE28" s="11"/>
      <c r="CF28" s="11">
        <v>0</v>
      </c>
      <c r="CG28" s="11">
        <v>0</v>
      </c>
      <c r="CH28" s="30">
        <v>400</v>
      </c>
      <c r="CI28" s="30">
        <f t="shared" si="32"/>
        <v>33.333333333333336</v>
      </c>
      <c r="CJ28" s="30">
        <v>61.8</v>
      </c>
      <c r="CK28" s="40">
        <f>+CJ28/CI28*100</f>
        <v>185.39999999999998</v>
      </c>
      <c r="CL28" s="11"/>
      <c r="CM28" s="11">
        <f t="shared" si="9"/>
        <v>20857.1</v>
      </c>
      <c r="CN28" s="11">
        <f t="shared" si="10"/>
        <v>1916.4416666666664</v>
      </c>
      <c r="CO28" s="11">
        <f t="shared" si="33"/>
        <v>1894.733</v>
      </c>
      <c r="CP28" s="11">
        <v>0</v>
      </c>
      <c r="CQ28" s="11">
        <v>0</v>
      </c>
      <c r="CR28" s="11">
        <v>0</v>
      </c>
      <c r="CS28" s="11"/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3">
        <v>0</v>
      </c>
      <c r="DA28" s="30">
        <v>0</v>
      </c>
      <c r="DB28" s="30">
        <v>0</v>
      </c>
      <c r="DC28" s="11">
        <f t="shared" si="11"/>
        <v>0</v>
      </c>
      <c r="DD28" s="11">
        <f t="shared" si="12"/>
        <v>0</v>
      </c>
    </row>
    <row r="29" spans="2:108" s="7" customFormat="1" ht="21" customHeight="1">
      <c r="B29" s="8">
        <v>20</v>
      </c>
      <c r="C29" s="22" t="s">
        <v>57</v>
      </c>
      <c r="D29" s="9">
        <v>1149</v>
      </c>
      <c r="E29" s="9">
        <v>793.6</v>
      </c>
      <c r="F29" s="10">
        <f t="shared" si="0"/>
        <v>6669.3</v>
      </c>
      <c r="G29" s="10">
        <f t="shared" si="1"/>
        <v>543.6666666666667</v>
      </c>
      <c r="H29" s="10">
        <f t="shared" si="13"/>
        <v>329.08</v>
      </c>
      <c r="I29" s="10">
        <f t="shared" si="14"/>
        <v>60.52973635806252</v>
      </c>
      <c r="J29" s="11">
        <f t="shared" si="2"/>
        <v>3024</v>
      </c>
      <c r="K29" s="11">
        <f t="shared" si="3"/>
        <v>252</v>
      </c>
      <c r="L29" s="11">
        <f t="shared" si="15"/>
        <v>37.38</v>
      </c>
      <c r="M29" s="11">
        <f t="shared" si="16"/>
        <v>14.833333333333334</v>
      </c>
      <c r="N29" s="11">
        <f t="shared" si="4"/>
        <v>200</v>
      </c>
      <c r="O29" s="11">
        <f t="shared" si="5"/>
        <v>16.666666666666668</v>
      </c>
      <c r="P29" s="11">
        <f t="shared" si="17"/>
        <v>37.38</v>
      </c>
      <c r="Q29" s="11">
        <f t="shared" si="18"/>
        <v>224.28</v>
      </c>
      <c r="R29" s="30">
        <v>0</v>
      </c>
      <c r="S29" s="30">
        <f t="shared" si="34"/>
        <v>0</v>
      </c>
      <c r="T29" s="30">
        <v>37.38</v>
      </c>
      <c r="U29" s="40">
        <v>100</v>
      </c>
      <c r="V29" s="91">
        <v>370</v>
      </c>
      <c r="W29" s="30">
        <f t="shared" si="20"/>
        <v>30.833333333333332</v>
      </c>
      <c r="X29" s="30">
        <v>0</v>
      </c>
      <c r="Y29" s="40">
        <f t="shared" si="21"/>
        <v>0</v>
      </c>
      <c r="Z29" s="30">
        <v>200</v>
      </c>
      <c r="AA29" s="30">
        <f>+Z29/12*1</f>
        <v>16.666666666666668</v>
      </c>
      <c r="AB29" s="30">
        <v>0</v>
      </c>
      <c r="AC29" s="40">
        <f t="shared" si="22"/>
        <v>0</v>
      </c>
      <c r="AD29" s="30">
        <v>0</v>
      </c>
      <c r="AE29" s="11">
        <f t="shared" si="23"/>
        <v>0</v>
      </c>
      <c r="AF29" s="11">
        <v>0</v>
      </c>
      <c r="AG29" s="11">
        <v>0</v>
      </c>
      <c r="AH29" s="30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30">
        <v>3500</v>
      </c>
      <c r="AQ29" s="30">
        <f t="shared" si="25"/>
        <v>291.6666666666667</v>
      </c>
      <c r="AR29" s="30">
        <v>291.7</v>
      </c>
      <c r="AS29" s="40">
        <f t="shared" si="26"/>
        <v>100.01142857142855</v>
      </c>
      <c r="AT29" s="30">
        <v>145.3</v>
      </c>
      <c r="AU29" s="30"/>
      <c r="AV29" s="30"/>
      <c r="AW29" s="30"/>
      <c r="AX29" s="11">
        <v>0</v>
      </c>
      <c r="AY29" s="11">
        <v>0</v>
      </c>
      <c r="AZ29" s="30">
        <v>0</v>
      </c>
      <c r="BA29" s="11">
        <v>0</v>
      </c>
      <c r="BB29" s="11">
        <f t="shared" si="6"/>
        <v>2414</v>
      </c>
      <c r="BC29" s="11">
        <f t="shared" si="7"/>
        <v>201.16666666666666</v>
      </c>
      <c r="BD29" s="11">
        <f t="shared" si="27"/>
        <v>0</v>
      </c>
      <c r="BE29" s="11">
        <f t="shared" si="28"/>
        <v>0</v>
      </c>
      <c r="BF29" s="30">
        <v>2414</v>
      </c>
      <c r="BG29" s="30">
        <f t="shared" si="29"/>
        <v>201.16666666666666</v>
      </c>
      <c r="BH29" s="30">
        <v>0</v>
      </c>
      <c r="BI29" s="40">
        <f t="shared" si="30"/>
        <v>0</v>
      </c>
      <c r="BJ29" s="11">
        <v>0</v>
      </c>
      <c r="BK29" s="11">
        <v>0</v>
      </c>
      <c r="BL29" s="11">
        <v>0</v>
      </c>
      <c r="BM29" s="11">
        <v>0</v>
      </c>
      <c r="BN29" s="30">
        <v>0</v>
      </c>
      <c r="BO29" s="30">
        <f t="shared" si="31"/>
        <v>0</v>
      </c>
      <c r="BP29" s="30">
        <v>0</v>
      </c>
      <c r="BQ29" s="30">
        <v>0</v>
      </c>
      <c r="BR29" s="12">
        <v>0</v>
      </c>
      <c r="BS29" s="11"/>
      <c r="BT29" s="30">
        <v>0</v>
      </c>
      <c r="BU29" s="11"/>
      <c r="BV29" s="11">
        <v>0</v>
      </c>
      <c r="BW29" s="30"/>
      <c r="BX29" s="11">
        <v>0</v>
      </c>
      <c r="BY29" s="40">
        <f t="shared" si="8"/>
        <v>0</v>
      </c>
      <c r="BZ29" s="30">
        <v>0</v>
      </c>
      <c r="CA29" s="30">
        <v>0</v>
      </c>
      <c r="CB29" s="11">
        <v>0</v>
      </c>
      <c r="CC29" s="30"/>
      <c r="CD29" s="11">
        <v>0</v>
      </c>
      <c r="CE29" s="11"/>
      <c r="CF29" s="11">
        <v>0</v>
      </c>
      <c r="CG29" s="11">
        <v>0</v>
      </c>
      <c r="CH29" s="30">
        <v>40</v>
      </c>
      <c r="CI29" s="30">
        <f t="shared" si="32"/>
        <v>3.3333333333333335</v>
      </c>
      <c r="CJ29" s="30">
        <v>0</v>
      </c>
      <c r="CK29" s="40">
        <f>+CJ29/CI29*100</f>
        <v>0</v>
      </c>
      <c r="CL29" s="11"/>
      <c r="CM29" s="11">
        <f t="shared" si="9"/>
        <v>6669.3</v>
      </c>
      <c r="CN29" s="11">
        <f t="shared" si="10"/>
        <v>543.6666666666667</v>
      </c>
      <c r="CO29" s="11">
        <f t="shared" si="33"/>
        <v>329.08</v>
      </c>
      <c r="CP29" s="11">
        <v>0</v>
      </c>
      <c r="CQ29" s="11">
        <v>0</v>
      </c>
      <c r="CR29" s="11">
        <v>0</v>
      </c>
      <c r="CS29" s="11"/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3">
        <v>0</v>
      </c>
      <c r="DA29" s="30">
        <v>0</v>
      </c>
      <c r="DB29" s="30">
        <v>0</v>
      </c>
      <c r="DC29" s="11">
        <f t="shared" si="11"/>
        <v>0</v>
      </c>
      <c r="DD29" s="11">
        <f t="shared" si="12"/>
        <v>0</v>
      </c>
    </row>
    <row r="30" spans="2:108" s="7" customFormat="1" ht="21" customHeight="1">
      <c r="B30" s="8">
        <v>21</v>
      </c>
      <c r="C30" s="22" t="s">
        <v>58</v>
      </c>
      <c r="D30" s="9">
        <v>1236.5</v>
      </c>
      <c r="E30" s="9">
        <v>618.6</v>
      </c>
      <c r="F30" s="10">
        <f t="shared" si="0"/>
        <v>25030.8</v>
      </c>
      <c r="G30" s="10">
        <f t="shared" si="1"/>
        <v>2085.8999999999996</v>
      </c>
      <c r="H30" s="10">
        <f t="shared" si="13"/>
        <v>2013.4</v>
      </c>
      <c r="I30" s="10">
        <f t="shared" si="14"/>
        <v>96.52428208447195</v>
      </c>
      <c r="J30" s="11">
        <f t="shared" si="2"/>
        <v>5190</v>
      </c>
      <c r="K30" s="11">
        <f t="shared" si="3"/>
        <v>432.5</v>
      </c>
      <c r="L30" s="11">
        <f t="shared" si="15"/>
        <v>360</v>
      </c>
      <c r="M30" s="11">
        <f t="shared" si="16"/>
        <v>83.23699421965318</v>
      </c>
      <c r="N30" s="11">
        <f t="shared" si="4"/>
        <v>2200</v>
      </c>
      <c r="O30" s="11">
        <f t="shared" si="5"/>
        <v>183.33333333333334</v>
      </c>
      <c r="P30" s="11">
        <f t="shared" si="17"/>
        <v>183.869</v>
      </c>
      <c r="Q30" s="11">
        <f t="shared" si="18"/>
        <v>100.2921818181818</v>
      </c>
      <c r="R30" s="30">
        <v>0</v>
      </c>
      <c r="S30" s="30">
        <f t="shared" si="34"/>
        <v>0</v>
      </c>
      <c r="T30" s="30">
        <v>0.069</v>
      </c>
      <c r="U30" s="40">
        <v>0</v>
      </c>
      <c r="V30" s="91">
        <v>2600</v>
      </c>
      <c r="W30" s="30">
        <f t="shared" si="20"/>
        <v>216.66666666666666</v>
      </c>
      <c r="X30" s="30">
        <v>176.131</v>
      </c>
      <c r="Y30" s="40">
        <f t="shared" si="21"/>
        <v>81.29123076923076</v>
      </c>
      <c r="Z30" s="30">
        <v>2200</v>
      </c>
      <c r="AA30" s="30">
        <f>+Z30/12*1</f>
        <v>183.33333333333334</v>
      </c>
      <c r="AB30" s="30">
        <v>183.8</v>
      </c>
      <c r="AC30" s="40">
        <f t="shared" si="22"/>
        <v>100.25454545454546</v>
      </c>
      <c r="AD30" s="30">
        <v>140</v>
      </c>
      <c r="AE30" s="11">
        <f t="shared" si="23"/>
        <v>11.666666666666666</v>
      </c>
      <c r="AF30" s="11">
        <v>0</v>
      </c>
      <c r="AG30" s="11">
        <f t="shared" si="24"/>
        <v>0</v>
      </c>
      <c r="AH30" s="30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30">
        <v>19840.8</v>
      </c>
      <c r="AQ30" s="30">
        <f t="shared" si="25"/>
        <v>1653.3999999999999</v>
      </c>
      <c r="AR30" s="30">
        <v>1653.4</v>
      </c>
      <c r="AS30" s="40">
        <f t="shared" si="26"/>
        <v>100.00000000000003</v>
      </c>
      <c r="AT30" s="30"/>
      <c r="AU30" s="30"/>
      <c r="AV30" s="30"/>
      <c r="AW30" s="30"/>
      <c r="AX30" s="11">
        <v>0</v>
      </c>
      <c r="AY30" s="11">
        <v>0</v>
      </c>
      <c r="AZ30" s="30">
        <v>0</v>
      </c>
      <c r="BA30" s="11">
        <v>0</v>
      </c>
      <c r="BB30" s="11">
        <f t="shared" si="6"/>
        <v>250</v>
      </c>
      <c r="BC30" s="11">
        <f t="shared" si="7"/>
        <v>20.833333333333332</v>
      </c>
      <c r="BD30" s="11">
        <f t="shared" si="27"/>
        <v>0</v>
      </c>
      <c r="BE30" s="11">
        <f t="shared" si="28"/>
        <v>0</v>
      </c>
      <c r="BF30" s="30">
        <v>250</v>
      </c>
      <c r="BG30" s="30">
        <f t="shared" si="29"/>
        <v>20.833333333333332</v>
      </c>
      <c r="BH30" s="30">
        <v>0</v>
      </c>
      <c r="BI30" s="40">
        <f t="shared" si="30"/>
        <v>0</v>
      </c>
      <c r="BJ30" s="11">
        <v>0</v>
      </c>
      <c r="BK30" s="11">
        <v>0</v>
      </c>
      <c r="BL30" s="11">
        <v>0</v>
      </c>
      <c r="BM30" s="11">
        <v>0</v>
      </c>
      <c r="BN30" s="30">
        <v>0</v>
      </c>
      <c r="BO30" s="30">
        <f t="shared" si="31"/>
        <v>0</v>
      </c>
      <c r="BP30" s="30">
        <v>0</v>
      </c>
      <c r="BQ30" s="30">
        <v>0</v>
      </c>
      <c r="BR30" s="12">
        <v>0</v>
      </c>
      <c r="BS30" s="11"/>
      <c r="BT30" s="30">
        <v>0</v>
      </c>
      <c r="BU30" s="11"/>
      <c r="BV30" s="11">
        <v>0</v>
      </c>
      <c r="BW30" s="30"/>
      <c r="BX30" s="11">
        <v>0</v>
      </c>
      <c r="BY30" s="40">
        <f t="shared" si="8"/>
        <v>0</v>
      </c>
      <c r="BZ30" s="30">
        <v>0</v>
      </c>
      <c r="CA30" s="30">
        <v>0</v>
      </c>
      <c r="CB30" s="11">
        <v>0</v>
      </c>
      <c r="CC30" s="30"/>
      <c r="CD30" s="11">
        <v>0</v>
      </c>
      <c r="CE30" s="11"/>
      <c r="CF30" s="11">
        <v>0</v>
      </c>
      <c r="CG30" s="11">
        <v>0</v>
      </c>
      <c r="CH30" s="30">
        <v>0</v>
      </c>
      <c r="CI30" s="30">
        <f t="shared" si="32"/>
        <v>0</v>
      </c>
      <c r="CJ30" s="30">
        <v>0</v>
      </c>
      <c r="CK30" s="40">
        <v>0</v>
      </c>
      <c r="CL30" s="11"/>
      <c r="CM30" s="11">
        <f t="shared" si="9"/>
        <v>25030.8</v>
      </c>
      <c r="CN30" s="11">
        <f t="shared" si="10"/>
        <v>2085.8999999999996</v>
      </c>
      <c r="CO30" s="11">
        <f t="shared" si="33"/>
        <v>2013.4</v>
      </c>
      <c r="CP30" s="11">
        <v>0</v>
      </c>
      <c r="CQ30" s="11">
        <v>0</v>
      </c>
      <c r="CR30" s="11">
        <v>0</v>
      </c>
      <c r="CS30" s="11"/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3">
        <v>0</v>
      </c>
      <c r="DA30" s="30">
        <v>0</v>
      </c>
      <c r="DB30" s="30">
        <v>0</v>
      </c>
      <c r="DC30" s="11">
        <f t="shared" si="11"/>
        <v>0</v>
      </c>
      <c r="DD30" s="11">
        <f t="shared" si="12"/>
        <v>0</v>
      </c>
    </row>
    <row r="31" spans="2:108" s="7" customFormat="1" ht="21" customHeight="1">
      <c r="B31" s="8">
        <v>22</v>
      </c>
      <c r="C31" s="22" t="s">
        <v>59</v>
      </c>
      <c r="D31" s="9">
        <v>600</v>
      </c>
      <c r="E31" s="9">
        <v>576.3</v>
      </c>
      <c r="F31" s="10">
        <f t="shared" si="0"/>
        <v>9700</v>
      </c>
      <c r="G31" s="10">
        <f t="shared" si="1"/>
        <v>882.0833333333334</v>
      </c>
      <c r="H31" s="10">
        <f t="shared" si="13"/>
        <v>842.1850000000001</v>
      </c>
      <c r="I31" s="10">
        <f t="shared" si="14"/>
        <v>95.47680680207841</v>
      </c>
      <c r="J31" s="11">
        <f t="shared" si="2"/>
        <v>931.5</v>
      </c>
      <c r="K31" s="11">
        <f t="shared" si="3"/>
        <v>151.375</v>
      </c>
      <c r="L31" s="11">
        <f t="shared" si="15"/>
        <v>111.485</v>
      </c>
      <c r="M31" s="11">
        <f t="shared" si="16"/>
        <v>73.64822460776217</v>
      </c>
      <c r="N31" s="11">
        <f t="shared" si="4"/>
        <v>460</v>
      </c>
      <c r="O31" s="11">
        <f t="shared" si="5"/>
        <v>112.08333333333333</v>
      </c>
      <c r="P31" s="11">
        <f t="shared" si="17"/>
        <v>111.485</v>
      </c>
      <c r="Q31" s="11">
        <f t="shared" si="18"/>
        <v>99.46617100371748</v>
      </c>
      <c r="R31" s="30">
        <v>13</v>
      </c>
      <c r="S31" s="30">
        <f t="shared" si="34"/>
        <v>1.0833333333333333</v>
      </c>
      <c r="T31" s="30">
        <v>0</v>
      </c>
      <c r="U31" s="40">
        <f t="shared" si="19"/>
        <v>0</v>
      </c>
      <c r="V31" s="91">
        <v>300</v>
      </c>
      <c r="W31" s="30">
        <f t="shared" si="20"/>
        <v>25</v>
      </c>
      <c r="X31" s="30">
        <v>0</v>
      </c>
      <c r="Y31" s="40">
        <f t="shared" si="21"/>
        <v>0</v>
      </c>
      <c r="Z31" s="30">
        <v>447</v>
      </c>
      <c r="AA31" s="30">
        <v>111</v>
      </c>
      <c r="AB31" s="30">
        <v>111.485</v>
      </c>
      <c r="AC31" s="40">
        <f t="shared" si="22"/>
        <v>100.43693693693695</v>
      </c>
      <c r="AD31" s="30">
        <v>30</v>
      </c>
      <c r="AE31" s="11">
        <f t="shared" si="23"/>
        <v>2.5</v>
      </c>
      <c r="AF31" s="11">
        <v>0</v>
      </c>
      <c r="AG31" s="11">
        <f t="shared" si="24"/>
        <v>0</v>
      </c>
      <c r="AH31" s="30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30">
        <v>8768.5</v>
      </c>
      <c r="AQ31" s="30">
        <f t="shared" si="25"/>
        <v>730.7083333333334</v>
      </c>
      <c r="AR31" s="30">
        <v>730.7</v>
      </c>
      <c r="AS31" s="40">
        <f t="shared" si="26"/>
        <v>99.99885955408566</v>
      </c>
      <c r="AT31" s="30"/>
      <c r="AU31" s="30"/>
      <c r="AV31" s="30"/>
      <c r="AW31" s="30"/>
      <c r="AX31" s="11">
        <v>0</v>
      </c>
      <c r="AY31" s="11">
        <v>0</v>
      </c>
      <c r="AZ31" s="30">
        <v>0</v>
      </c>
      <c r="BA31" s="11">
        <v>0</v>
      </c>
      <c r="BB31" s="11">
        <f t="shared" si="6"/>
        <v>141.5</v>
      </c>
      <c r="BC31" s="11">
        <f t="shared" si="7"/>
        <v>11.791666666666666</v>
      </c>
      <c r="BD31" s="11">
        <f t="shared" si="27"/>
        <v>0</v>
      </c>
      <c r="BE31" s="11">
        <f t="shared" si="28"/>
        <v>0</v>
      </c>
      <c r="BF31" s="30">
        <v>141.5</v>
      </c>
      <c r="BG31" s="30">
        <f t="shared" si="29"/>
        <v>11.791666666666666</v>
      </c>
      <c r="BH31" s="30">
        <v>0</v>
      </c>
      <c r="BI31" s="40">
        <f t="shared" si="30"/>
        <v>0</v>
      </c>
      <c r="BJ31" s="11">
        <v>0</v>
      </c>
      <c r="BK31" s="11">
        <v>0</v>
      </c>
      <c r="BL31" s="11">
        <v>0</v>
      </c>
      <c r="BM31" s="11">
        <v>0</v>
      </c>
      <c r="BN31" s="30">
        <v>0</v>
      </c>
      <c r="BO31" s="30">
        <f t="shared" si="31"/>
        <v>0</v>
      </c>
      <c r="BP31" s="30">
        <v>0</v>
      </c>
      <c r="BQ31" s="30">
        <v>0</v>
      </c>
      <c r="BR31" s="12">
        <v>0</v>
      </c>
      <c r="BS31" s="11"/>
      <c r="BT31" s="30">
        <v>0</v>
      </c>
      <c r="BU31" s="11"/>
      <c r="BV31" s="11">
        <v>0</v>
      </c>
      <c r="BW31" s="30"/>
      <c r="BX31" s="11">
        <v>0</v>
      </c>
      <c r="BY31" s="40">
        <f t="shared" si="8"/>
        <v>0</v>
      </c>
      <c r="BZ31" s="30">
        <v>0</v>
      </c>
      <c r="CA31" s="30">
        <v>0</v>
      </c>
      <c r="CB31" s="11">
        <v>0</v>
      </c>
      <c r="CC31" s="30"/>
      <c r="CD31" s="11">
        <v>0</v>
      </c>
      <c r="CE31" s="11"/>
      <c r="CF31" s="11">
        <v>0</v>
      </c>
      <c r="CG31" s="11">
        <v>0</v>
      </c>
      <c r="CH31" s="30">
        <v>0</v>
      </c>
      <c r="CI31" s="30">
        <f t="shared" si="32"/>
        <v>0</v>
      </c>
      <c r="CJ31" s="30">
        <v>0</v>
      </c>
      <c r="CK31" s="40">
        <v>0</v>
      </c>
      <c r="CL31" s="11"/>
      <c r="CM31" s="11">
        <f t="shared" si="9"/>
        <v>9700</v>
      </c>
      <c r="CN31" s="11">
        <f t="shared" si="10"/>
        <v>882.0833333333334</v>
      </c>
      <c r="CO31" s="11">
        <f t="shared" si="33"/>
        <v>842.1850000000001</v>
      </c>
      <c r="CP31" s="11">
        <v>0</v>
      </c>
      <c r="CQ31" s="11">
        <v>0</v>
      </c>
      <c r="CR31" s="11">
        <v>0</v>
      </c>
      <c r="CS31" s="11"/>
      <c r="CT31" s="11">
        <v>0</v>
      </c>
      <c r="CU31" s="11">
        <v>0</v>
      </c>
      <c r="CV31" s="11">
        <v>0</v>
      </c>
      <c r="CW31" s="11">
        <v>0</v>
      </c>
      <c r="CX31" s="11">
        <v>0</v>
      </c>
      <c r="CY31" s="11">
        <v>0</v>
      </c>
      <c r="CZ31" s="13">
        <v>0</v>
      </c>
      <c r="DA31" s="30">
        <v>0</v>
      </c>
      <c r="DB31" s="30">
        <v>0</v>
      </c>
      <c r="DC31" s="11">
        <f t="shared" si="11"/>
        <v>0</v>
      </c>
      <c r="DD31" s="11">
        <f t="shared" si="12"/>
        <v>0</v>
      </c>
    </row>
    <row r="32" spans="2:108" s="7" customFormat="1" ht="21" customHeight="1">
      <c r="B32" s="8">
        <v>23</v>
      </c>
      <c r="C32" s="22" t="s">
        <v>60</v>
      </c>
      <c r="D32" s="9">
        <v>4</v>
      </c>
      <c r="E32" s="9">
        <v>2305.9</v>
      </c>
      <c r="F32" s="10">
        <f t="shared" si="0"/>
        <v>23550.3</v>
      </c>
      <c r="G32" s="10">
        <f t="shared" si="1"/>
        <v>1400.6833333333334</v>
      </c>
      <c r="H32" s="10">
        <f t="shared" si="13"/>
        <v>1381.871</v>
      </c>
      <c r="I32" s="10">
        <f t="shared" si="14"/>
        <v>98.65691745695554</v>
      </c>
      <c r="J32" s="11">
        <f t="shared" si="2"/>
        <v>3714</v>
      </c>
      <c r="K32" s="11">
        <f t="shared" si="3"/>
        <v>191.76666666666665</v>
      </c>
      <c r="L32" s="11">
        <f t="shared" si="15"/>
        <v>172.971</v>
      </c>
      <c r="M32" s="11">
        <f t="shared" si="16"/>
        <v>90.19867895011299</v>
      </c>
      <c r="N32" s="11">
        <f t="shared" si="4"/>
        <v>800</v>
      </c>
      <c r="O32" s="11">
        <f t="shared" si="5"/>
        <v>130.1</v>
      </c>
      <c r="P32" s="11">
        <f t="shared" si="17"/>
        <v>132.971</v>
      </c>
      <c r="Q32" s="11">
        <f t="shared" si="18"/>
        <v>102.20676402767104</v>
      </c>
      <c r="R32" s="30">
        <v>14.7</v>
      </c>
      <c r="S32" s="30">
        <v>0.1</v>
      </c>
      <c r="T32" s="30">
        <v>0.084</v>
      </c>
      <c r="U32" s="40">
        <v>100</v>
      </c>
      <c r="V32" s="91">
        <v>1400</v>
      </c>
      <c r="W32" s="30">
        <v>0</v>
      </c>
      <c r="X32" s="30">
        <v>0</v>
      </c>
      <c r="Y32" s="40" t="e">
        <f t="shared" si="21"/>
        <v>#DIV/0!</v>
      </c>
      <c r="Z32" s="30">
        <v>785.3</v>
      </c>
      <c r="AA32" s="30">
        <v>130</v>
      </c>
      <c r="AB32" s="30">
        <v>132.887</v>
      </c>
      <c r="AC32" s="40">
        <f t="shared" si="22"/>
        <v>102.22076923076924</v>
      </c>
      <c r="AD32" s="30">
        <v>24</v>
      </c>
      <c r="AE32" s="11">
        <v>0</v>
      </c>
      <c r="AF32" s="11">
        <v>0</v>
      </c>
      <c r="AG32" s="11">
        <v>0</v>
      </c>
      <c r="AH32" s="30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30">
        <v>14507</v>
      </c>
      <c r="AQ32" s="30">
        <f t="shared" si="25"/>
        <v>1208.9166666666667</v>
      </c>
      <c r="AR32" s="30">
        <v>1208.9</v>
      </c>
      <c r="AS32" s="40">
        <f t="shared" si="26"/>
        <v>99.99862135520783</v>
      </c>
      <c r="AT32" s="30">
        <v>329.3</v>
      </c>
      <c r="AU32" s="30"/>
      <c r="AV32" s="30"/>
      <c r="AW32" s="30"/>
      <c r="AX32" s="11">
        <v>0</v>
      </c>
      <c r="AY32" s="11">
        <v>0</v>
      </c>
      <c r="AZ32" s="30">
        <v>0</v>
      </c>
      <c r="BA32" s="11">
        <v>0</v>
      </c>
      <c r="BB32" s="11">
        <f t="shared" si="6"/>
        <v>750</v>
      </c>
      <c r="BC32" s="11">
        <f t="shared" si="7"/>
        <v>0</v>
      </c>
      <c r="BD32" s="11">
        <f t="shared" si="27"/>
        <v>0</v>
      </c>
      <c r="BE32" s="11" t="e">
        <f t="shared" si="28"/>
        <v>#DIV/0!</v>
      </c>
      <c r="BF32" s="30">
        <v>700</v>
      </c>
      <c r="BG32" s="30">
        <v>0</v>
      </c>
      <c r="BH32" s="30">
        <v>0</v>
      </c>
      <c r="BI32" s="40" t="e">
        <f t="shared" si="30"/>
        <v>#DIV/0!</v>
      </c>
      <c r="BJ32" s="11">
        <v>0</v>
      </c>
      <c r="BK32" s="11">
        <v>0</v>
      </c>
      <c r="BL32" s="11">
        <v>0</v>
      </c>
      <c r="BM32" s="11">
        <v>0</v>
      </c>
      <c r="BN32" s="30">
        <v>50</v>
      </c>
      <c r="BO32" s="30">
        <v>0</v>
      </c>
      <c r="BP32" s="30">
        <v>0</v>
      </c>
      <c r="BQ32" s="30">
        <v>0</v>
      </c>
      <c r="BR32" s="12">
        <v>0</v>
      </c>
      <c r="BS32" s="11"/>
      <c r="BT32" s="30">
        <v>0</v>
      </c>
      <c r="BU32" s="11"/>
      <c r="BV32" s="11">
        <v>0</v>
      </c>
      <c r="BW32" s="30"/>
      <c r="BX32" s="11">
        <v>0</v>
      </c>
      <c r="BY32" s="40">
        <f t="shared" si="8"/>
        <v>0</v>
      </c>
      <c r="BZ32" s="30">
        <v>0</v>
      </c>
      <c r="CA32" s="30">
        <v>0</v>
      </c>
      <c r="CB32" s="11">
        <v>0</v>
      </c>
      <c r="CC32" s="30"/>
      <c r="CD32" s="11">
        <v>0</v>
      </c>
      <c r="CE32" s="11"/>
      <c r="CF32" s="11">
        <v>5000</v>
      </c>
      <c r="CG32" s="11"/>
      <c r="CH32" s="30">
        <v>740</v>
      </c>
      <c r="CI32" s="30">
        <f>+CH32/12*1</f>
        <v>61.666666666666664</v>
      </c>
      <c r="CJ32" s="30">
        <v>40</v>
      </c>
      <c r="CK32" s="40">
        <f>+CJ32/CI32*100</f>
        <v>64.86486486486487</v>
      </c>
      <c r="CL32" s="11"/>
      <c r="CM32" s="11">
        <f t="shared" si="9"/>
        <v>23550.3</v>
      </c>
      <c r="CN32" s="11">
        <f t="shared" si="10"/>
        <v>1400.6833333333334</v>
      </c>
      <c r="CO32" s="11">
        <f t="shared" si="33"/>
        <v>1381.871</v>
      </c>
      <c r="CP32" s="11">
        <v>0</v>
      </c>
      <c r="CQ32" s="11">
        <v>0</v>
      </c>
      <c r="CR32" s="11">
        <v>0</v>
      </c>
      <c r="CS32" s="11"/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3">
        <v>0</v>
      </c>
      <c r="DA32" s="30">
        <v>0</v>
      </c>
      <c r="DB32" s="30">
        <v>0</v>
      </c>
      <c r="DC32" s="11">
        <f t="shared" si="11"/>
        <v>0</v>
      </c>
      <c r="DD32" s="11">
        <f t="shared" si="12"/>
        <v>0</v>
      </c>
    </row>
    <row r="33" spans="2:108" s="7" customFormat="1" ht="21" customHeight="1">
      <c r="B33" s="8">
        <v>24</v>
      </c>
      <c r="C33" s="22" t="s">
        <v>61</v>
      </c>
      <c r="D33" s="9">
        <v>2241.1</v>
      </c>
      <c r="E33" s="9">
        <v>4662.4</v>
      </c>
      <c r="F33" s="10">
        <f t="shared" si="0"/>
        <v>93997.2</v>
      </c>
      <c r="G33" s="10">
        <f t="shared" si="1"/>
        <v>8158.725000000001</v>
      </c>
      <c r="H33" s="10">
        <f t="shared" si="13"/>
        <v>8189.986000000001</v>
      </c>
      <c r="I33" s="10">
        <f t="shared" si="14"/>
        <v>100.38316035900216</v>
      </c>
      <c r="J33" s="11">
        <f t="shared" si="2"/>
        <v>7660.6</v>
      </c>
      <c r="K33" s="11">
        <f t="shared" si="3"/>
        <v>1030.6750000000002</v>
      </c>
      <c r="L33" s="11">
        <f t="shared" si="15"/>
        <v>1059.686</v>
      </c>
      <c r="M33" s="11">
        <f t="shared" si="16"/>
        <v>102.81475731923251</v>
      </c>
      <c r="N33" s="11">
        <f t="shared" si="4"/>
        <v>4436.7</v>
      </c>
      <c r="O33" s="11">
        <f t="shared" si="5"/>
        <v>781.6</v>
      </c>
      <c r="P33" s="11">
        <f t="shared" si="17"/>
        <v>787.856</v>
      </c>
      <c r="Q33" s="11">
        <f t="shared" si="18"/>
        <v>100.80040941658137</v>
      </c>
      <c r="R33" s="30">
        <v>345.3</v>
      </c>
      <c r="S33" s="30">
        <v>31.6</v>
      </c>
      <c r="T33" s="30">
        <v>31.636</v>
      </c>
      <c r="U33" s="40">
        <f t="shared" si="19"/>
        <v>100.1139240506329</v>
      </c>
      <c r="V33" s="91">
        <v>2032</v>
      </c>
      <c r="W33" s="30">
        <v>175.6</v>
      </c>
      <c r="X33" s="30">
        <v>175.64</v>
      </c>
      <c r="Y33" s="40">
        <f t="shared" si="21"/>
        <v>100.02277904328018</v>
      </c>
      <c r="Z33" s="30">
        <v>4091.4</v>
      </c>
      <c r="AA33" s="30">
        <v>750</v>
      </c>
      <c r="AB33" s="30">
        <v>756.22</v>
      </c>
      <c r="AC33" s="40">
        <f t="shared" si="22"/>
        <v>100.82933333333332</v>
      </c>
      <c r="AD33" s="30">
        <v>137.2</v>
      </c>
      <c r="AE33" s="11">
        <v>10</v>
      </c>
      <c r="AF33" s="11">
        <v>0</v>
      </c>
      <c r="AG33" s="11">
        <f t="shared" si="24"/>
        <v>0</v>
      </c>
      <c r="AH33" s="30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30">
        <v>85536.6</v>
      </c>
      <c r="AQ33" s="30">
        <f t="shared" si="25"/>
        <v>7128.05</v>
      </c>
      <c r="AR33" s="30">
        <v>7130.3</v>
      </c>
      <c r="AS33" s="40">
        <f t="shared" si="26"/>
        <v>100.03156543514706</v>
      </c>
      <c r="AT33" s="30"/>
      <c r="AU33" s="30"/>
      <c r="AV33" s="30"/>
      <c r="AW33" s="30"/>
      <c r="AX33" s="11">
        <v>0</v>
      </c>
      <c r="AY33" s="11">
        <v>0</v>
      </c>
      <c r="AZ33" s="30">
        <v>0</v>
      </c>
      <c r="BA33" s="11">
        <v>0</v>
      </c>
      <c r="BB33" s="11">
        <f t="shared" si="6"/>
        <v>713</v>
      </c>
      <c r="BC33" s="11">
        <f t="shared" si="7"/>
        <v>35</v>
      </c>
      <c r="BD33" s="11">
        <f t="shared" si="27"/>
        <v>66.19</v>
      </c>
      <c r="BE33" s="11">
        <f t="shared" si="28"/>
        <v>189.1142857142857</v>
      </c>
      <c r="BF33" s="30">
        <v>713</v>
      </c>
      <c r="BG33" s="30">
        <v>35</v>
      </c>
      <c r="BH33" s="30">
        <v>66.19</v>
      </c>
      <c r="BI33" s="40">
        <f t="shared" si="30"/>
        <v>189.1142857142857</v>
      </c>
      <c r="BJ33" s="11">
        <v>0</v>
      </c>
      <c r="BK33" s="11">
        <v>0</v>
      </c>
      <c r="BL33" s="11">
        <v>0</v>
      </c>
      <c r="BM33" s="11">
        <v>0</v>
      </c>
      <c r="BN33" s="30">
        <v>0</v>
      </c>
      <c r="BO33" s="30">
        <f t="shared" si="31"/>
        <v>0</v>
      </c>
      <c r="BP33" s="30">
        <v>0</v>
      </c>
      <c r="BQ33" s="30">
        <v>0</v>
      </c>
      <c r="BR33" s="12">
        <v>0</v>
      </c>
      <c r="BS33" s="11"/>
      <c r="BT33" s="30">
        <v>800</v>
      </c>
      <c r="BU33" s="11"/>
      <c r="BV33" s="11">
        <v>0</v>
      </c>
      <c r="BW33" s="30"/>
      <c r="BX33" s="11">
        <v>5.7</v>
      </c>
      <c r="BY33" s="40">
        <f t="shared" si="8"/>
        <v>0.47500000000000003</v>
      </c>
      <c r="BZ33" s="30">
        <v>30</v>
      </c>
      <c r="CA33" s="30">
        <f>+BZ33/BY33*100</f>
        <v>6315.78947368421</v>
      </c>
      <c r="CB33" s="11">
        <v>0</v>
      </c>
      <c r="CC33" s="30"/>
      <c r="CD33" s="11">
        <v>0</v>
      </c>
      <c r="CE33" s="11"/>
      <c r="CF33" s="11">
        <v>0</v>
      </c>
      <c r="CG33" s="11">
        <v>0</v>
      </c>
      <c r="CH33" s="30">
        <v>336</v>
      </c>
      <c r="CI33" s="30">
        <f t="shared" si="32"/>
        <v>28</v>
      </c>
      <c r="CJ33" s="30">
        <v>0</v>
      </c>
      <c r="CK33" s="40">
        <f>+CJ33/CI33*100</f>
        <v>0</v>
      </c>
      <c r="CL33" s="11"/>
      <c r="CM33" s="11">
        <f t="shared" si="9"/>
        <v>93997.2</v>
      </c>
      <c r="CN33" s="11">
        <f t="shared" si="10"/>
        <v>8158.725000000001</v>
      </c>
      <c r="CO33" s="11">
        <f t="shared" si="33"/>
        <v>8189.986000000001</v>
      </c>
      <c r="CP33" s="11">
        <v>0</v>
      </c>
      <c r="CQ33" s="11">
        <v>0</v>
      </c>
      <c r="CR33" s="11">
        <v>0</v>
      </c>
      <c r="CS33" s="11"/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3">
        <v>0</v>
      </c>
      <c r="DA33" s="30">
        <v>0</v>
      </c>
      <c r="DB33" s="30">
        <v>0</v>
      </c>
      <c r="DC33" s="11">
        <f t="shared" si="11"/>
        <v>0</v>
      </c>
      <c r="DD33" s="11">
        <f t="shared" si="12"/>
        <v>0</v>
      </c>
    </row>
    <row r="34" spans="2:108" s="7" customFormat="1" ht="21" customHeight="1">
      <c r="B34" s="8">
        <v>25</v>
      </c>
      <c r="C34" s="22" t="s">
        <v>62</v>
      </c>
      <c r="D34" s="9">
        <v>1822.1</v>
      </c>
      <c r="E34" s="9">
        <v>3812.8</v>
      </c>
      <c r="F34" s="10">
        <f t="shared" si="0"/>
        <v>18800.5</v>
      </c>
      <c r="G34" s="10">
        <f t="shared" si="1"/>
        <v>1440.3333333333335</v>
      </c>
      <c r="H34" s="10">
        <f t="shared" si="13"/>
        <v>1420.535</v>
      </c>
      <c r="I34" s="10">
        <f t="shared" si="14"/>
        <v>98.62543392733163</v>
      </c>
      <c r="J34" s="11">
        <f t="shared" si="2"/>
        <v>3215.1</v>
      </c>
      <c r="K34" s="11">
        <f t="shared" si="3"/>
        <v>141.55</v>
      </c>
      <c r="L34" s="11">
        <f t="shared" si="15"/>
        <v>121.735</v>
      </c>
      <c r="M34" s="11">
        <f t="shared" si="16"/>
        <v>86.00141292829389</v>
      </c>
      <c r="N34" s="11">
        <f t="shared" si="4"/>
        <v>1070.7</v>
      </c>
      <c r="O34" s="11">
        <f t="shared" si="5"/>
        <v>104.88333333333334</v>
      </c>
      <c r="P34" s="11">
        <f t="shared" si="17"/>
        <v>121.735</v>
      </c>
      <c r="Q34" s="11">
        <f t="shared" si="18"/>
        <v>116.06705863658031</v>
      </c>
      <c r="R34" s="30">
        <v>58.6</v>
      </c>
      <c r="S34" s="30">
        <f t="shared" si="34"/>
        <v>4.883333333333334</v>
      </c>
      <c r="T34" s="30">
        <v>11.553</v>
      </c>
      <c r="U34" s="40">
        <f t="shared" si="19"/>
        <v>236.58020477815697</v>
      </c>
      <c r="V34" s="91">
        <v>1368</v>
      </c>
      <c r="W34" s="30">
        <v>0</v>
      </c>
      <c r="X34" s="30">
        <v>0</v>
      </c>
      <c r="Y34" s="40" t="e">
        <f t="shared" si="21"/>
        <v>#DIV/0!</v>
      </c>
      <c r="Z34" s="30">
        <v>1012.1</v>
      </c>
      <c r="AA34" s="30">
        <v>100</v>
      </c>
      <c r="AB34" s="30">
        <v>110.182</v>
      </c>
      <c r="AC34" s="40">
        <f t="shared" si="22"/>
        <v>110.182</v>
      </c>
      <c r="AD34" s="30">
        <v>20</v>
      </c>
      <c r="AE34" s="11">
        <f t="shared" si="23"/>
        <v>1.6666666666666667</v>
      </c>
      <c r="AF34" s="11">
        <v>0</v>
      </c>
      <c r="AG34" s="11">
        <f t="shared" si="24"/>
        <v>0</v>
      </c>
      <c r="AH34" s="30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30">
        <v>15585.4</v>
      </c>
      <c r="AQ34" s="30">
        <f t="shared" si="25"/>
        <v>1298.7833333333333</v>
      </c>
      <c r="AR34" s="30">
        <v>1298.8</v>
      </c>
      <c r="AS34" s="40">
        <f t="shared" si="26"/>
        <v>100.00128325227455</v>
      </c>
      <c r="AT34" s="30"/>
      <c r="AU34" s="30"/>
      <c r="AV34" s="30"/>
      <c r="AW34" s="30"/>
      <c r="AX34" s="11">
        <v>0</v>
      </c>
      <c r="AY34" s="11">
        <v>0</v>
      </c>
      <c r="AZ34" s="30">
        <v>0</v>
      </c>
      <c r="BA34" s="11">
        <v>0</v>
      </c>
      <c r="BB34" s="11">
        <f t="shared" si="6"/>
        <v>756.4</v>
      </c>
      <c r="BC34" s="11">
        <f t="shared" si="7"/>
        <v>35</v>
      </c>
      <c r="BD34" s="11">
        <f t="shared" si="27"/>
        <v>0</v>
      </c>
      <c r="BE34" s="11">
        <f t="shared" si="28"/>
        <v>0</v>
      </c>
      <c r="BF34" s="30">
        <v>756.4</v>
      </c>
      <c r="BG34" s="30">
        <v>35</v>
      </c>
      <c r="BH34" s="30">
        <v>0</v>
      </c>
      <c r="BI34" s="40">
        <f t="shared" si="30"/>
        <v>0</v>
      </c>
      <c r="BJ34" s="11">
        <v>0</v>
      </c>
      <c r="BK34" s="11">
        <v>0</v>
      </c>
      <c r="BL34" s="11">
        <v>0</v>
      </c>
      <c r="BM34" s="11">
        <v>0</v>
      </c>
      <c r="BN34" s="30">
        <v>0</v>
      </c>
      <c r="BO34" s="30">
        <f t="shared" si="31"/>
        <v>0</v>
      </c>
      <c r="BP34" s="30">
        <v>0</v>
      </c>
      <c r="BQ34" s="30">
        <v>0</v>
      </c>
      <c r="BR34" s="12">
        <v>0</v>
      </c>
      <c r="BS34" s="11"/>
      <c r="BT34" s="30">
        <v>0</v>
      </c>
      <c r="BU34" s="11"/>
      <c r="BV34" s="11">
        <v>0</v>
      </c>
      <c r="BW34" s="30"/>
      <c r="BX34" s="11">
        <v>0</v>
      </c>
      <c r="BY34" s="40">
        <f t="shared" si="8"/>
        <v>0</v>
      </c>
      <c r="BZ34" s="30">
        <v>0</v>
      </c>
      <c r="CA34" s="30">
        <v>0</v>
      </c>
      <c r="CB34" s="11">
        <v>0</v>
      </c>
      <c r="CC34" s="30"/>
      <c r="CD34" s="11">
        <v>0</v>
      </c>
      <c r="CE34" s="11"/>
      <c r="CF34" s="11">
        <v>0</v>
      </c>
      <c r="CG34" s="11">
        <v>0</v>
      </c>
      <c r="CH34" s="30">
        <v>0</v>
      </c>
      <c r="CI34" s="30">
        <f t="shared" si="32"/>
        <v>0</v>
      </c>
      <c r="CJ34" s="30">
        <v>0</v>
      </c>
      <c r="CK34" s="40">
        <v>0</v>
      </c>
      <c r="CL34" s="11"/>
      <c r="CM34" s="11">
        <f t="shared" si="9"/>
        <v>18800.5</v>
      </c>
      <c r="CN34" s="11">
        <f t="shared" si="10"/>
        <v>1440.3333333333335</v>
      </c>
      <c r="CO34" s="11">
        <f t="shared" si="33"/>
        <v>1420.535</v>
      </c>
      <c r="CP34" s="11">
        <v>0</v>
      </c>
      <c r="CQ34" s="11">
        <v>0</v>
      </c>
      <c r="CR34" s="11">
        <v>0</v>
      </c>
      <c r="CS34" s="11"/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3">
        <v>0</v>
      </c>
      <c r="DA34" s="30">
        <v>0</v>
      </c>
      <c r="DB34" s="30">
        <v>0</v>
      </c>
      <c r="DC34" s="11">
        <f t="shared" si="11"/>
        <v>0</v>
      </c>
      <c r="DD34" s="11">
        <f t="shared" si="12"/>
        <v>0</v>
      </c>
    </row>
    <row r="35" spans="2:108" s="7" customFormat="1" ht="21" customHeight="1">
      <c r="B35" s="8">
        <v>26</v>
      </c>
      <c r="C35" s="22" t="s">
        <v>63</v>
      </c>
      <c r="D35" s="9">
        <v>0</v>
      </c>
      <c r="E35" s="9">
        <v>181.6</v>
      </c>
      <c r="F35" s="10">
        <f t="shared" si="0"/>
        <v>16074.4</v>
      </c>
      <c r="G35" s="10">
        <f t="shared" si="1"/>
        <v>1685.775</v>
      </c>
      <c r="H35" s="10">
        <f t="shared" si="13"/>
        <v>1706.6509999999998</v>
      </c>
      <c r="I35" s="10">
        <f t="shared" si="14"/>
        <v>101.23836217763342</v>
      </c>
      <c r="J35" s="11">
        <f t="shared" si="2"/>
        <v>2315.1</v>
      </c>
      <c r="K35" s="11">
        <f t="shared" si="3"/>
        <v>539.1666666666666</v>
      </c>
      <c r="L35" s="11">
        <f t="shared" si="15"/>
        <v>560.0509999999999</v>
      </c>
      <c r="M35" s="11">
        <f t="shared" si="16"/>
        <v>103.87344667697063</v>
      </c>
      <c r="N35" s="11">
        <f t="shared" si="4"/>
        <v>1065.1</v>
      </c>
      <c r="O35" s="11">
        <f t="shared" si="5"/>
        <v>250</v>
      </c>
      <c r="P35" s="11">
        <f t="shared" si="17"/>
        <v>300.051</v>
      </c>
      <c r="Q35" s="11">
        <f t="shared" si="18"/>
        <v>120.02040000000001</v>
      </c>
      <c r="R35" s="30">
        <v>0</v>
      </c>
      <c r="S35" s="30">
        <f t="shared" si="34"/>
        <v>0</v>
      </c>
      <c r="T35" s="30">
        <v>0.051</v>
      </c>
      <c r="U35" s="40">
        <v>100</v>
      </c>
      <c r="V35" s="91">
        <v>850</v>
      </c>
      <c r="W35" s="30">
        <v>250</v>
      </c>
      <c r="X35" s="30">
        <v>250</v>
      </c>
      <c r="Y35" s="40">
        <f t="shared" si="21"/>
        <v>100</v>
      </c>
      <c r="Z35" s="30">
        <v>1065.1</v>
      </c>
      <c r="AA35" s="30">
        <v>250</v>
      </c>
      <c r="AB35" s="30">
        <v>300</v>
      </c>
      <c r="AC35" s="40">
        <f t="shared" si="22"/>
        <v>120</v>
      </c>
      <c r="AD35" s="30">
        <v>50</v>
      </c>
      <c r="AE35" s="11">
        <v>10</v>
      </c>
      <c r="AF35" s="11">
        <v>10</v>
      </c>
      <c r="AG35" s="11">
        <f t="shared" si="24"/>
        <v>100</v>
      </c>
      <c r="AH35" s="30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30">
        <v>13759.3</v>
      </c>
      <c r="AQ35" s="30">
        <f t="shared" si="25"/>
        <v>1146.6083333333333</v>
      </c>
      <c r="AR35" s="30">
        <v>1146.6</v>
      </c>
      <c r="AS35" s="40">
        <f t="shared" si="26"/>
        <v>99.99927321884107</v>
      </c>
      <c r="AT35" s="30"/>
      <c r="AU35" s="30"/>
      <c r="AV35" s="30"/>
      <c r="AW35" s="30"/>
      <c r="AX35" s="11">
        <v>0</v>
      </c>
      <c r="AY35" s="11">
        <v>0</v>
      </c>
      <c r="AZ35" s="30">
        <v>0</v>
      </c>
      <c r="BA35" s="11">
        <v>0</v>
      </c>
      <c r="BB35" s="11">
        <f t="shared" si="6"/>
        <v>350</v>
      </c>
      <c r="BC35" s="11">
        <f t="shared" si="7"/>
        <v>29.166666666666668</v>
      </c>
      <c r="BD35" s="11">
        <f t="shared" si="27"/>
        <v>0</v>
      </c>
      <c r="BE35" s="11">
        <f t="shared" si="28"/>
        <v>0</v>
      </c>
      <c r="BF35" s="30">
        <v>350</v>
      </c>
      <c r="BG35" s="30">
        <f t="shared" si="29"/>
        <v>29.166666666666668</v>
      </c>
      <c r="BH35" s="30">
        <v>0</v>
      </c>
      <c r="BI35" s="40">
        <f t="shared" si="30"/>
        <v>0</v>
      </c>
      <c r="BJ35" s="11">
        <v>0</v>
      </c>
      <c r="BK35" s="11">
        <v>0</v>
      </c>
      <c r="BL35" s="11">
        <v>0</v>
      </c>
      <c r="BM35" s="11">
        <v>0</v>
      </c>
      <c r="BN35" s="30">
        <v>0</v>
      </c>
      <c r="BO35" s="30">
        <f t="shared" si="31"/>
        <v>0</v>
      </c>
      <c r="BP35" s="30">
        <v>0</v>
      </c>
      <c r="BQ35" s="30">
        <v>0</v>
      </c>
      <c r="BR35" s="12">
        <v>0</v>
      </c>
      <c r="BS35" s="11"/>
      <c r="BT35" s="30">
        <v>0</v>
      </c>
      <c r="BU35" s="11"/>
      <c r="BV35" s="11">
        <v>0</v>
      </c>
      <c r="BW35" s="30"/>
      <c r="BX35" s="11">
        <v>0</v>
      </c>
      <c r="BY35" s="40">
        <f t="shared" si="8"/>
        <v>0</v>
      </c>
      <c r="BZ35" s="30">
        <v>0</v>
      </c>
      <c r="CA35" s="30">
        <v>0</v>
      </c>
      <c r="CB35" s="11">
        <v>0</v>
      </c>
      <c r="CC35" s="30"/>
      <c r="CD35" s="11">
        <v>0</v>
      </c>
      <c r="CE35" s="11"/>
      <c r="CF35" s="11">
        <v>0</v>
      </c>
      <c r="CG35" s="11">
        <v>0</v>
      </c>
      <c r="CH35" s="30">
        <v>0</v>
      </c>
      <c r="CI35" s="30">
        <f t="shared" si="32"/>
        <v>0</v>
      </c>
      <c r="CJ35" s="30">
        <v>0</v>
      </c>
      <c r="CK35" s="40">
        <v>0</v>
      </c>
      <c r="CL35" s="11"/>
      <c r="CM35" s="11">
        <f t="shared" si="9"/>
        <v>16074.4</v>
      </c>
      <c r="CN35" s="11">
        <f t="shared" si="10"/>
        <v>1685.775</v>
      </c>
      <c r="CO35" s="11">
        <f t="shared" si="33"/>
        <v>1706.6509999999998</v>
      </c>
      <c r="CP35" s="11">
        <v>0</v>
      </c>
      <c r="CQ35" s="11">
        <v>0</v>
      </c>
      <c r="CR35" s="11">
        <v>0</v>
      </c>
      <c r="CS35" s="11"/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3">
        <v>0</v>
      </c>
      <c r="DA35" s="30">
        <v>0</v>
      </c>
      <c r="DB35" s="30">
        <v>0</v>
      </c>
      <c r="DC35" s="11">
        <f t="shared" si="11"/>
        <v>0</v>
      </c>
      <c r="DD35" s="11">
        <f t="shared" si="12"/>
        <v>0</v>
      </c>
    </row>
    <row r="36" spans="2:108" s="7" customFormat="1" ht="21" customHeight="1">
      <c r="B36" s="8">
        <v>27</v>
      </c>
      <c r="C36" s="60" t="s">
        <v>64</v>
      </c>
      <c r="D36" s="9">
        <v>2006.3</v>
      </c>
      <c r="E36" s="9">
        <v>742.8</v>
      </c>
      <c r="F36" s="10">
        <f t="shared" si="0"/>
        <v>8147.2</v>
      </c>
      <c r="G36" s="10">
        <f t="shared" si="1"/>
        <v>829.5999999999999</v>
      </c>
      <c r="H36" s="10">
        <f t="shared" si="13"/>
        <v>768.2180000000001</v>
      </c>
      <c r="I36" s="10">
        <f t="shared" si="14"/>
        <v>92.60101253616202</v>
      </c>
      <c r="J36" s="11">
        <f t="shared" si="2"/>
        <v>1140</v>
      </c>
      <c r="K36" s="11">
        <f t="shared" si="3"/>
        <v>245.66666666666666</v>
      </c>
      <c r="L36" s="11">
        <f t="shared" si="15"/>
        <v>184.318</v>
      </c>
      <c r="M36" s="11">
        <f t="shared" si="16"/>
        <v>75.02767978290366</v>
      </c>
      <c r="N36" s="11">
        <f t="shared" si="4"/>
        <v>400</v>
      </c>
      <c r="O36" s="11">
        <f t="shared" si="5"/>
        <v>184</v>
      </c>
      <c r="P36" s="11">
        <f t="shared" si="17"/>
        <v>184.318</v>
      </c>
      <c r="Q36" s="11">
        <f t="shared" si="18"/>
        <v>100.17282608695652</v>
      </c>
      <c r="R36" s="30">
        <v>0</v>
      </c>
      <c r="S36" s="30">
        <f t="shared" si="34"/>
        <v>0</v>
      </c>
      <c r="T36" s="30">
        <v>0.018</v>
      </c>
      <c r="U36" s="40">
        <v>0</v>
      </c>
      <c r="V36" s="91">
        <v>560</v>
      </c>
      <c r="W36" s="30">
        <f t="shared" si="20"/>
        <v>46.666666666666664</v>
      </c>
      <c r="X36" s="30">
        <v>0</v>
      </c>
      <c r="Y36" s="40">
        <f t="shared" si="21"/>
        <v>0</v>
      </c>
      <c r="Z36" s="30">
        <v>400</v>
      </c>
      <c r="AA36" s="30">
        <v>184</v>
      </c>
      <c r="AB36" s="30">
        <v>184.3</v>
      </c>
      <c r="AC36" s="40">
        <f t="shared" si="22"/>
        <v>100.16304347826089</v>
      </c>
      <c r="AD36" s="30">
        <v>0</v>
      </c>
      <c r="AE36" s="11">
        <f t="shared" si="23"/>
        <v>0</v>
      </c>
      <c r="AF36" s="11">
        <v>0</v>
      </c>
      <c r="AG36" s="11">
        <v>0</v>
      </c>
      <c r="AH36" s="30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30">
        <v>7007.2</v>
      </c>
      <c r="AQ36" s="30">
        <f t="shared" si="25"/>
        <v>583.9333333333333</v>
      </c>
      <c r="AR36" s="30">
        <v>583.9</v>
      </c>
      <c r="AS36" s="40">
        <f t="shared" si="26"/>
        <v>99.99429158579747</v>
      </c>
      <c r="AT36" s="30"/>
      <c r="AU36" s="30"/>
      <c r="AV36" s="30"/>
      <c r="AW36" s="30"/>
      <c r="AX36" s="11">
        <v>0</v>
      </c>
      <c r="AY36" s="11">
        <v>0</v>
      </c>
      <c r="AZ36" s="30">
        <v>0</v>
      </c>
      <c r="BA36" s="11">
        <v>0</v>
      </c>
      <c r="BB36" s="11">
        <f t="shared" si="6"/>
        <v>180</v>
      </c>
      <c r="BC36" s="11">
        <f t="shared" si="7"/>
        <v>15</v>
      </c>
      <c r="BD36" s="11">
        <f t="shared" si="27"/>
        <v>0</v>
      </c>
      <c r="BE36" s="11">
        <f t="shared" si="28"/>
        <v>0</v>
      </c>
      <c r="BF36" s="30">
        <v>180</v>
      </c>
      <c r="BG36" s="30">
        <f t="shared" si="29"/>
        <v>15</v>
      </c>
      <c r="BH36" s="30">
        <v>0</v>
      </c>
      <c r="BI36" s="40">
        <f t="shared" si="30"/>
        <v>0</v>
      </c>
      <c r="BJ36" s="11">
        <v>0</v>
      </c>
      <c r="BK36" s="11">
        <v>0</v>
      </c>
      <c r="BL36" s="11">
        <v>0</v>
      </c>
      <c r="BM36" s="11">
        <v>0</v>
      </c>
      <c r="BN36" s="30">
        <v>0</v>
      </c>
      <c r="BO36" s="30">
        <f t="shared" si="31"/>
        <v>0</v>
      </c>
      <c r="BP36" s="30">
        <v>0</v>
      </c>
      <c r="BQ36" s="30">
        <v>0</v>
      </c>
      <c r="BR36" s="12">
        <v>0</v>
      </c>
      <c r="BS36" s="11"/>
      <c r="BT36" s="30">
        <v>0</v>
      </c>
      <c r="BU36" s="11"/>
      <c r="BV36" s="11">
        <v>0</v>
      </c>
      <c r="BW36" s="30"/>
      <c r="BX36" s="11">
        <v>0</v>
      </c>
      <c r="BY36" s="40">
        <f t="shared" si="8"/>
        <v>0</v>
      </c>
      <c r="BZ36" s="30">
        <v>0</v>
      </c>
      <c r="CA36" s="30">
        <v>0</v>
      </c>
      <c r="CB36" s="11">
        <v>0</v>
      </c>
      <c r="CC36" s="30"/>
      <c r="CD36" s="11">
        <v>0</v>
      </c>
      <c r="CE36" s="11"/>
      <c r="CF36" s="11">
        <v>0</v>
      </c>
      <c r="CG36" s="11">
        <v>0</v>
      </c>
      <c r="CH36" s="30">
        <v>0</v>
      </c>
      <c r="CI36" s="30">
        <f t="shared" si="32"/>
        <v>0</v>
      </c>
      <c r="CJ36" s="30">
        <v>0</v>
      </c>
      <c r="CK36" s="40">
        <v>0</v>
      </c>
      <c r="CL36" s="11"/>
      <c r="CM36" s="11">
        <f t="shared" si="9"/>
        <v>8147.2</v>
      </c>
      <c r="CN36" s="11">
        <f t="shared" si="10"/>
        <v>829.5999999999999</v>
      </c>
      <c r="CO36" s="11">
        <f t="shared" si="33"/>
        <v>768.2180000000001</v>
      </c>
      <c r="CP36" s="11">
        <v>0</v>
      </c>
      <c r="CQ36" s="11">
        <v>0</v>
      </c>
      <c r="CR36" s="11">
        <v>0</v>
      </c>
      <c r="CS36" s="11"/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3">
        <v>0</v>
      </c>
      <c r="DA36" s="30">
        <v>0</v>
      </c>
      <c r="DB36" s="30">
        <v>0</v>
      </c>
      <c r="DC36" s="11">
        <f t="shared" si="11"/>
        <v>0</v>
      </c>
      <c r="DD36" s="11">
        <f t="shared" si="12"/>
        <v>0</v>
      </c>
    </row>
    <row r="37" spans="2:108" s="7" customFormat="1" ht="21" customHeight="1">
      <c r="B37" s="8">
        <v>28</v>
      </c>
      <c r="C37" s="60" t="s">
        <v>65</v>
      </c>
      <c r="D37" s="9">
        <v>0</v>
      </c>
      <c r="E37" s="9">
        <v>291.1</v>
      </c>
      <c r="F37" s="10">
        <f t="shared" si="0"/>
        <v>4094</v>
      </c>
      <c r="G37" s="10">
        <f t="shared" si="1"/>
        <v>330.58333333333337</v>
      </c>
      <c r="H37" s="10">
        <f t="shared" si="13"/>
        <v>305.8</v>
      </c>
      <c r="I37" s="10">
        <f t="shared" si="14"/>
        <v>92.50315099571463</v>
      </c>
      <c r="J37" s="11">
        <f t="shared" si="2"/>
        <v>297.8</v>
      </c>
      <c r="K37" s="11">
        <f t="shared" si="3"/>
        <v>24.816666666666666</v>
      </c>
      <c r="L37" s="11">
        <f t="shared" si="15"/>
        <v>0</v>
      </c>
      <c r="M37" s="11">
        <f t="shared" si="16"/>
        <v>0</v>
      </c>
      <c r="N37" s="11">
        <f t="shared" si="4"/>
        <v>116.8</v>
      </c>
      <c r="O37" s="11">
        <f t="shared" si="5"/>
        <v>9.733333333333333</v>
      </c>
      <c r="P37" s="11">
        <f t="shared" si="17"/>
        <v>0</v>
      </c>
      <c r="Q37" s="11">
        <f t="shared" si="18"/>
        <v>0</v>
      </c>
      <c r="R37" s="30">
        <v>0</v>
      </c>
      <c r="S37" s="30">
        <f t="shared" si="34"/>
        <v>0</v>
      </c>
      <c r="T37" s="30">
        <v>0</v>
      </c>
      <c r="U37" s="40">
        <v>0</v>
      </c>
      <c r="V37" s="91">
        <v>146</v>
      </c>
      <c r="W37" s="30">
        <f t="shared" si="20"/>
        <v>12.166666666666666</v>
      </c>
      <c r="X37" s="30">
        <v>0</v>
      </c>
      <c r="Y37" s="40">
        <f t="shared" si="21"/>
        <v>0</v>
      </c>
      <c r="Z37" s="30">
        <v>116.8</v>
      </c>
      <c r="AA37" s="30">
        <f>+Z37/12*1</f>
        <v>9.733333333333333</v>
      </c>
      <c r="AB37" s="30">
        <v>0</v>
      </c>
      <c r="AC37" s="40">
        <f t="shared" si="22"/>
        <v>0</v>
      </c>
      <c r="AD37" s="30">
        <v>0</v>
      </c>
      <c r="AE37" s="11">
        <f t="shared" si="23"/>
        <v>0</v>
      </c>
      <c r="AF37" s="11">
        <v>0</v>
      </c>
      <c r="AG37" s="11">
        <v>0</v>
      </c>
      <c r="AH37" s="30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30">
        <v>3669.2</v>
      </c>
      <c r="AQ37" s="30">
        <f t="shared" si="25"/>
        <v>305.76666666666665</v>
      </c>
      <c r="AR37" s="30">
        <v>305.8</v>
      </c>
      <c r="AS37" s="40">
        <f t="shared" si="26"/>
        <v>100.01090155892294</v>
      </c>
      <c r="AT37" s="30">
        <v>127</v>
      </c>
      <c r="AU37" s="30"/>
      <c r="AV37" s="30"/>
      <c r="AW37" s="30"/>
      <c r="AX37" s="11">
        <v>0</v>
      </c>
      <c r="AY37" s="11">
        <v>0</v>
      </c>
      <c r="AZ37" s="30">
        <v>0</v>
      </c>
      <c r="BA37" s="11">
        <v>0</v>
      </c>
      <c r="BB37" s="11">
        <f t="shared" si="6"/>
        <v>35</v>
      </c>
      <c r="BC37" s="11">
        <f t="shared" si="7"/>
        <v>2.9166666666666665</v>
      </c>
      <c r="BD37" s="11">
        <f t="shared" si="27"/>
        <v>0</v>
      </c>
      <c r="BE37" s="11">
        <f t="shared" si="28"/>
        <v>0</v>
      </c>
      <c r="BF37" s="30">
        <v>35</v>
      </c>
      <c r="BG37" s="30">
        <f t="shared" si="29"/>
        <v>2.9166666666666665</v>
      </c>
      <c r="BH37" s="30">
        <v>0</v>
      </c>
      <c r="BI37" s="40">
        <f t="shared" si="30"/>
        <v>0</v>
      </c>
      <c r="BJ37" s="11">
        <v>0</v>
      </c>
      <c r="BK37" s="11">
        <v>0</v>
      </c>
      <c r="BL37" s="11">
        <v>0</v>
      </c>
      <c r="BM37" s="11">
        <v>0</v>
      </c>
      <c r="BN37" s="30">
        <v>0</v>
      </c>
      <c r="BO37" s="30">
        <f t="shared" si="31"/>
        <v>0</v>
      </c>
      <c r="BP37" s="30">
        <v>0</v>
      </c>
      <c r="BQ37" s="30">
        <v>0</v>
      </c>
      <c r="BR37" s="12">
        <v>0</v>
      </c>
      <c r="BS37" s="11"/>
      <c r="BT37" s="30">
        <v>0</v>
      </c>
      <c r="BU37" s="11"/>
      <c r="BV37" s="11">
        <v>0</v>
      </c>
      <c r="BW37" s="30"/>
      <c r="BX37" s="11">
        <v>0</v>
      </c>
      <c r="BY37" s="40">
        <f t="shared" si="8"/>
        <v>0</v>
      </c>
      <c r="BZ37" s="30">
        <v>0</v>
      </c>
      <c r="CA37" s="30">
        <v>0</v>
      </c>
      <c r="CB37" s="11">
        <v>0</v>
      </c>
      <c r="CC37" s="30"/>
      <c r="CD37" s="11">
        <v>0</v>
      </c>
      <c r="CE37" s="11"/>
      <c r="CF37" s="11">
        <v>0</v>
      </c>
      <c r="CG37" s="11">
        <v>0</v>
      </c>
      <c r="CH37" s="30">
        <v>0</v>
      </c>
      <c r="CI37" s="30">
        <f t="shared" si="32"/>
        <v>0</v>
      </c>
      <c r="CJ37" s="30">
        <v>0</v>
      </c>
      <c r="CK37" s="40">
        <v>0</v>
      </c>
      <c r="CL37" s="11"/>
      <c r="CM37" s="11">
        <f t="shared" si="9"/>
        <v>4094</v>
      </c>
      <c r="CN37" s="11">
        <f t="shared" si="10"/>
        <v>330.58333333333337</v>
      </c>
      <c r="CO37" s="11">
        <f t="shared" si="33"/>
        <v>305.8</v>
      </c>
      <c r="CP37" s="11">
        <v>0</v>
      </c>
      <c r="CQ37" s="11">
        <v>0</v>
      </c>
      <c r="CR37" s="11">
        <v>0</v>
      </c>
      <c r="CS37" s="11"/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3">
        <v>0</v>
      </c>
      <c r="DA37" s="30">
        <v>0</v>
      </c>
      <c r="DB37" s="30">
        <v>0</v>
      </c>
      <c r="DC37" s="11">
        <f t="shared" si="11"/>
        <v>0</v>
      </c>
      <c r="DD37" s="11">
        <f t="shared" si="12"/>
        <v>0</v>
      </c>
    </row>
    <row r="38" spans="2:108" s="62" customFormat="1" ht="21" customHeight="1">
      <c r="B38" s="8">
        <v>29</v>
      </c>
      <c r="C38" s="60" t="s">
        <v>66</v>
      </c>
      <c r="D38" s="61">
        <v>3.4</v>
      </c>
      <c r="E38" s="61">
        <v>226.3</v>
      </c>
      <c r="F38" s="11">
        <f t="shared" si="0"/>
        <v>5857.6</v>
      </c>
      <c r="G38" s="11">
        <f t="shared" si="1"/>
        <v>484.83333333333337</v>
      </c>
      <c r="H38" s="10">
        <f t="shared" si="13"/>
        <v>569.2049999999999</v>
      </c>
      <c r="I38" s="10">
        <f t="shared" si="14"/>
        <v>117.40220006875212</v>
      </c>
      <c r="J38" s="11">
        <f t="shared" si="2"/>
        <v>2174</v>
      </c>
      <c r="K38" s="11">
        <f t="shared" si="3"/>
        <v>181.16666666666669</v>
      </c>
      <c r="L38" s="11">
        <f t="shared" si="15"/>
        <v>277.505</v>
      </c>
      <c r="M38" s="11">
        <f t="shared" si="16"/>
        <v>153.1766329346826</v>
      </c>
      <c r="N38" s="11">
        <f t="shared" si="4"/>
        <v>330</v>
      </c>
      <c r="O38" s="11">
        <f t="shared" si="5"/>
        <v>27.5</v>
      </c>
      <c r="P38" s="11">
        <f t="shared" si="17"/>
        <v>22.905</v>
      </c>
      <c r="Q38" s="11">
        <f t="shared" si="18"/>
        <v>83.2909090909091</v>
      </c>
      <c r="R38" s="30">
        <v>0</v>
      </c>
      <c r="S38" s="30">
        <f t="shared" si="34"/>
        <v>0</v>
      </c>
      <c r="T38" s="30">
        <v>0.084</v>
      </c>
      <c r="U38" s="40">
        <v>0</v>
      </c>
      <c r="V38" s="91">
        <v>1110</v>
      </c>
      <c r="W38" s="30">
        <f t="shared" si="20"/>
        <v>92.5</v>
      </c>
      <c r="X38" s="30">
        <v>244.7</v>
      </c>
      <c r="Y38" s="40">
        <f t="shared" si="21"/>
        <v>264.5405405405405</v>
      </c>
      <c r="Z38" s="30">
        <v>330</v>
      </c>
      <c r="AA38" s="30">
        <f>+Z38/12*1</f>
        <v>27.5</v>
      </c>
      <c r="AB38" s="30">
        <v>22.821</v>
      </c>
      <c r="AC38" s="40">
        <f t="shared" si="22"/>
        <v>82.98545454545454</v>
      </c>
      <c r="AD38" s="30">
        <v>30</v>
      </c>
      <c r="AE38" s="11">
        <f t="shared" si="23"/>
        <v>2.5</v>
      </c>
      <c r="AF38" s="11">
        <v>0</v>
      </c>
      <c r="AG38" s="11">
        <f t="shared" si="24"/>
        <v>0</v>
      </c>
      <c r="AH38" s="30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30">
        <v>3500</v>
      </c>
      <c r="AQ38" s="30">
        <f t="shared" si="25"/>
        <v>291.6666666666667</v>
      </c>
      <c r="AR38" s="30">
        <v>291.7</v>
      </c>
      <c r="AS38" s="40">
        <f t="shared" si="26"/>
        <v>100.01142857142855</v>
      </c>
      <c r="AT38" s="30">
        <v>183.6</v>
      </c>
      <c r="AU38" s="30"/>
      <c r="AV38" s="30"/>
      <c r="AW38" s="30"/>
      <c r="AX38" s="11">
        <v>0</v>
      </c>
      <c r="AY38" s="11">
        <v>0</v>
      </c>
      <c r="AZ38" s="30">
        <v>0</v>
      </c>
      <c r="BA38" s="11">
        <v>0</v>
      </c>
      <c r="BB38" s="11">
        <f t="shared" si="6"/>
        <v>394</v>
      </c>
      <c r="BC38" s="11">
        <f t="shared" si="7"/>
        <v>32.83333333333333</v>
      </c>
      <c r="BD38" s="11">
        <f t="shared" si="27"/>
        <v>9.9</v>
      </c>
      <c r="BE38" s="11">
        <f t="shared" si="28"/>
        <v>30.152284263959395</v>
      </c>
      <c r="BF38" s="30">
        <v>250</v>
      </c>
      <c r="BG38" s="30">
        <f t="shared" si="29"/>
        <v>20.833333333333332</v>
      </c>
      <c r="BH38" s="30">
        <v>9.9</v>
      </c>
      <c r="BI38" s="40">
        <f t="shared" si="30"/>
        <v>47.52000000000001</v>
      </c>
      <c r="BJ38" s="11">
        <v>0</v>
      </c>
      <c r="BK38" s="11">
        <v>0</v>
      </c>
      <c r="BL38" s="11">
        <v>0</v>
      </c>
      <c r="BM38" s="11">
        <v>0</v>
      </c>
      <c r="BN38" s="30">
        <v>144</v>
      </c>
      <c r="BO38" s="30">
        <f t="shared" si="31"/>
        <v>12</v>
      </c>
      <c r="BP38" s="30">
        <v>0</v>
      </c>
      <c r="BQ38" s="30">
        <v>0</v>
      </c>
      <c r="BR38" s="30">
        <v>0</v>
      </c>
      <c r="BS38" s="11"/>
      <c r="BT38" s="30">
        <v>0</v>
      </c>
      <c r="BU38" s="11"/>
      <c r="BV38" s="11">
        <v>0</v>
      </c>
      <c r="BW38" s="30"/>
      <c r="BX38" s="11">
        <v>0</v>
      </c>
      <c r="BY38" s="40">
        <f t="shared" si="8"/>
        <v>0</v>
      </c>
      <c r="BZ38" s="30">
        <v>0</v>
      </c>
      <c r="CA38" s="30">
        <v>0</v>
      </c>
      <c r="CB38" s="11">
        <v>0</v>
      </c>
      <c r="CC38" s="30"/>
      <c r="CD38" s="11">
        <v>0</v>
      </c>
      <c r="CE38" s="11"/>
      <c r="CF38" s="11">
        <v>0</v>
      </c>
      <c r="CG38" s="11">
        <v>0</v>
      </c>
      <c r="CH38" s="30">
        <v>310</v>
      </c>
      <c r="CI38" s="30">
        <f t="shared" si="32"/>
        <v>25.833333333333332</v>
      </c>
      <c r="CJ38" s="30">
        <v>0</v>
      </c>
      <c r="CK38" s="40">
        <f>+CJ38/CI38*100</f>
        <v>0</v>
      </c>
      <c r="CL38" s="11"/>
      <c r="CM38" s="11">
        <f t="shared" si="9"/>
        <v>5857.6</v>
      </c>
      <c r="CN38" s="11">
        <f t="shared" si="10"/>
        <v>484.83333333333337</v>
      </c>
      <c r="CO38" s="11">
        <f t="shared" si="33"/>
        <v>569.2049999999999</v>
      </c>
      <c r="CP38" s="11">
        <v>0</v>
      </c>
      <c r="CQ38" s="11">
        <v>0</v>
      </c>
      <c r="CR38" s="11">
        <v>0</v>
      </c>
      <c r="CS38" s="11"/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3">
        <v>0</v>
      </c>
      <c r="DA38" s="30">
        <v>0</v>
      </c>
      <c r="DB38" s="30">
        <v>0</v>
      </c>
      <c r="DC38" s="11">
        <f t="shared" si="11"/>
        <v>0</v>
      </c>
      <c r="DD38" s="11">
        <f t="shared" si="12"/>
        <v>0</v>
      </c>
    </row>
    <row r="39" spans="2:108" s="62" customFormat="1" ht="21" customHeight="1">
      <c r="B39" s="8">
        <v>30</v>
      </c>
      <c r="C39" s="60" t="s">
        <v>67</v>
      </c>
      <c r="D39" s="90">
        <v>982.3</v>
      </c>
      <c r="E39" s="90">
        <v>972.2</v>
      </c>
      <c r="F39" s="11">
        <f t="shared" si="0"/>
        <v>10275.1</v>
      </c>
      <c r="G39" s="11">
        <f t="shared" si="1"/>
        <v>887.0916666666666</v>
      </c>
      <c r="H39" s="10">
        <f t="shared" si="13"/>
        <v>756.827</v>
      </c>
      <c r="I39" s="10">
        <f t="shared" si="14"/>
        <v>85.31553484701882</v>
      </c>
      <c r="J39" s="11">
        <f t="shared" si="2"/>
        <v>1850</v>
      </c>
      <c r="K39" s="11">
        <f t="shared" si="3"/>
        <v>154.16666666666666</v>
      </c>
      <c r="L39" s="11">
        <f t="shared" si="15"/>
        <v>54.727000000000004</v>
      </c>
      <c r="M39" s="11">
        <f t="shared" si="16"/>
        <v>35.4985945945946</v>
      </c>
      <c r="N39" s="11">
        <f t="shared" si="4"/>
        <v>530</v>
      </c>
      <c r="O39" s="11">
        <f t="shared" si="5"/>
        <v>44.166666666666664</v>
      </c>
      <c r="P39" s="11">
        <f t="shared" si="17"/>
        <v>36.307</v>
      </c>
      <c r="Q39" s="11">
        <f t="shared" si="18"/>
        <v>82.2045283018868</v>
      </c>
      <c r="R39" s="30">
        <v>0</v>
      </c>
      <c r="S39" s="30">
        <f t="shared" si="34"/>
        <v>0</v>
      </c>
      <c r="T39" s="30">
        <v>0</v>
      </c>
      <c r="U39" s="40">
        <v>0</v>
      </c>
      <c r="V39" s="91">
        <v>600</v>
      </c>
      <c r="W39" s="30">
        <f t="shared" si="20"/>
        <v>50</v>
      </c>
      <c r="X39" s="30">
        <v>0</v>
      </c>
      <c r="Y39" s="40">
        <f t="shared" si="21"/>
        <v>0</v>
      </c>
      <c r="Z39" s="30">
        <v>530</v>
      </c>
      <c r="AA39" s="30">
        <f>+Z39/12*1</f>
        <v>44.166666666666664</v>
      </c>
      <c r="AB39" s="30">
        <v>36.307</v>
      </c>
      <c r="AC39" s="40">
        <f t="shared" si="22"/>
        <v>82.2045283018868</v>
      </c>
      <c r="AD39" s="30">
        <v>20</v>
      </c>
      <c r="AE39" s="11">
        <f t="shared" si="23"/>
        <v>1.6666666666666667</v>
      </c>
      <c r="AF39" s="11">
        <v>0</v>
      </c>
      <c r="AG39" s="11">
        <f t="shared" si="24"/>
        <v>0</v>
      </c>
      <c r="AH39" s="30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30">
        <v>8425.1</v>
      </c>
      <c r="AQ39" s="30">
        <f t="shared" si="25"/>
        <v>702.0916666666667</v>
      </c>
      <c r="AR39" s="30">
        <v>702.1</v>
      </c>
      <c r="AS39" s="40">
        <f t="shared" si="26"/>
        <v>100.001186929532</v>
      </c>
      <c r="AT39" s="30">
        <v>0</v>
      </c>
      <c r="AU39" s="30"/>
      <c r="AV39" s="30"/>
      <c r="AW39" s="30"/>
      <c r="AX39" s="11">
        <v>0</v>
      </c>
      <c r="AY39" s="11">
        <v>0</v>
      </c>
      <c r="AZ39" s="30">
        <v>0</v>
      </c>
      <c r="BA39" s="11">
        <v>0</v>
      </c>
      <c r="BB39" s="11">
        <f t="shared" si="6"/>
        <v>700</v>
      </c>
      <c r="BC39" s="11">
        <f t="shared" si="7"/>
        <v>58.33333333333333</v>
      </c>
      <c r="BD39" s="11">
        <f t="shared" si="27"/>
        <v>18.42</v>
      </c>
      <c r="BE39" s="11">
        <f t="shared" si="28"/>
        <v>31.577142857142864</v>
      </c>
      <c r="BF39" s="30">
        <v>330</v>
      </c>
      <c r="BG39" s="30">
        <f t="shared" si="29"/>
        <v>27.5</v>
      </c>
      <c r="BH39" s="30">
        <v>0</v>
      </c>
      <c r="BI39" s="40">
        <f t="shared" si="30"/>
        <v>0</v>
      </c>
      <c r="BJ39" s="11">
        <v>0</v>
      </c>
      <c r="BK39" s="11">
        <v>0</v>
      </c>
      <c r="BL39" s="11">
        <v>0</v>
      </c>
      <c r="BM39" s="11">
        <v>0</v>
      </c>
      <c r="BN39" s="30">
        <v>370</v>
      </c>
      <c r="BO39" s="30">
        <f t="shared" si="31"/>
        <v>30.833333333333332</v>
      </c>
      <c r="BP39" s="30">
        <v>18.42</v>
      </c>
      <c r="BQ39" s="30">
        <f>+BP39/BO39*100</f>
        <v>59.74054054054054</v>
      </c>
      <c r="BR39" s="30">
        <v>0</v>
      </c>
      <c r="BS39" s="11"/>
      <c r="BT39" s="30">
        <v>0</v>
      </c>
      <c r="BU39" s="11"/>
      <c r="BV39" s="11">
        <v>0</v>
      </c>
      <c r="BW39" s="30"/>
      <c r="BX39" s="11">
        <v>0</v>
      </c>
      <c r="BY39" s="40">
        <f t="shared" si="8"/>
        <v>0</v>
      </c>
      <c r="BZ39" s="30">
        <v>0</v>
      </c>
      <c r="CA39" s="30">
        <v>0</v>
      </c>
      <c r="CB39" s="11">
        <v>0</v>
      </c>
      <c r="CC39" s="30"/>
      <c r="CD39" s="11">
        <v>0</v>
      </c>
      <c r="CE39" s="11"/>
      <c r="CF39" s="11">
        <v>0</v>
      </c>
      <c r="CG39" s="11">
        <v>0</v>
      </c>
      <c r="CH39" s="30">
        <v>0</v>
      </c>
      <c r="CI39" s="30">
        <f t="shared" si="32"/>
        <v>0</v>
      </c>
      <c r="CJ39" s="30">
        <v>0</v>
      </c>
      <c r="CK39" s="40">
        <v>0</v>
      </c>
      <c r="CL39" s="11"/>
      <c r="CM39" s="11">
        <f t="shared" si="9"/>
        <v>10275.1</v>
      </c>
      <c r="CN39" s="11">
        <f t="shared" si="10"/>
        <v>887.0916666666666</v>
      </c>
      <c r="CO39" s="11">
        <f t="shared" si="33"/>
        <v>756.827</v>
      </c>
      <c r="CP39" s="11">
        <v>0</v>
      </c>
      <c r="CQ39" s="11">
        <v>0</v>
      </c>
      <c r="CR39" s="11">
        <v>0</v>
      </c>
      <c r="CS39" s="11"/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3">
        <v>0</v>
      </c>
      <c r="DA39" s="30">
        <v>0</v>
      </c>
      <c r="DB39" s="30">
        <v>0</v>
      </c>
      <c r="DC39" s="11">
        <f t="shared" si="11"/>
        <v>0</v>
      </c>
      <c r="DD39" s="11">
        <f t="shared" si="12"/>
        <v>0</v>
      </c>
    </row>
    <row r="40" spans="2:108" s="62" customFormat="1" ht="21" customHeight="1">
      <c r="B40" s="8">
        <v>31</v>
      </c>
      <c r="C40" s="60" t="s">
        <v>68</v>
      </c>
      <c r="D40" s="61">
        <v>3393</v>
      </c>
      <c r="E40" s="61">
        <v>7077.1</v>
      </c>
      <c r="F40" s="11">
        <f t="shared" si="0"/>
        <v>118853.4</v>
      </c>
      <c r="G40" s="11">
        <f t="shared" si="1"/>
        <v>11393.158333333331</v>
      </c>
      <c r="H40" s="10">
        <f t="shared" si="13"/>
        <v>11223.196</v>
      </c>
      <c r="I40" s="10">
        <f t="shared" si="14"/>
        <v>98.5082070453101</v>
      </c>
      <c r="J40" s="11">
        <f t="shared" si="2"/>
        <v>27260</v>
      </c>
      <c r="K40" s="11">
        <f t="shared" si="3"/>
        <v>4148.833333333333</v>
      </c>
      <c r="L40" s="11">
        <f t="shared" si="15"/>
        <v>4114.196</v>
      </c>
      <c r="M40" s="11">
        <f t="shared" si="16"/>
        <v>99.1651307596513</v>
      </c>
      <c r="N40" s="11">
        <f t="shared" si="4"/>
        <v>16200</v>
      </c>
      <c r="O40" s="11">
        <f t="shared" si="5"/>
        <v>2982.5</v>
      </c>
      <c r="P40" s="11">
        <f t="shared" si="17"/>
        <v>3065.291</v>
      </c>
      <c r="Q40" s="11">
        <f t="shared" si="18"/>
        <v>102.77589270746019</v>
      </c>
      <c r="R40" s="30">
        <v>3000</v>
      </c>
      <c r="S40" s="30">
        <v>282.5</v>
      </c>
      <c r="T40" s="30">
        <v>282.548</v>
      </c>
      <c r="U40" s="40">
        <f t="shared" si="19"/>
        <v>100.01699115044246</v>
      </c>
      <c r="V40" s="91">
        <v>800</v>
      </c>
      <c r="W40" s="30">
        <f t="shared" si="20"/>
        <v>66.66666666666667</v>
      </c>
      <c r="X40" s="30">
        <v>99.701</v>
      </c>
      <c r="Y40" s="40">
        <f t="shared" si="21"/>
        <v>149.55149999999998</v>
      </c>
      <c r="Z40" s="30">
        <v>13200</v>
      </c>
      <c r="AA40" s="30">
        <v>2700</v>
      </c>
      <c r="AB40" s="30">
        <v>2782.743</v>
      </c>
      <c r="AC40" s="40">
        <f t="shared" si="22"/>
        <v>103.06455555555556</v>
      </c>
      <c r="AD40" s="30">
        <v>3586</v>
      </c>
      <c r="AE40" s="11">
        <v>600</v>
      </c>
      <c r="AF40" s="11">
        <v>662.71</v>
      </c>
      <c r="AG40" s="11">
        <f t="shared" si="24"/>
        <v>110.45166666666668</v>
      </c>
      <c r="AH40" s="30">
        <v>1950</v>
      </c>
      <c r="AI40" s="11">
        <v>106</v>
      </c>
      <c r="AJ40" s="11">
        <v>106</v>
      </c>
      <c r="AK40" s="11">
        <f>+AJ40/AI40*100</f>
        <v>100</v>
      </c>
      <c r="AL40" s="11">
        <v>0</v>
      </c>
      <c r="AM40" s="11">
        <v>0</v>
      </c>
      <c r="AN40" s="11">
        <v>0</v>
      </c>
      <c r="AO40" s="11">
        <v>0</v>
      </c>
      <c r="AP40" s="30">
        <v>85307.9</v>
      </c>
      <c r="AQ40" s="30">
        <f t="shared" si="25"/>
        <v>7108.991666666666</v>
      </c>
      <c r="AR40" s="30">
        <v>7109</v>
      </c>
      <c r="AS40" s="40">
        <f t="shared" si="26"/>
        <v>100.00011722243781</v>
      </c>
      <c r="AT40" s="30">
        <v>1926.9</v>
      </c>
      <c r="AU40" s="30"/>
      <c r="AV40" s="30"/>
      <c r="AW40" s="30"/>
      <c r="AX40" s="11">
        <v>0</v>
      </c>
      <c r="AY40" s="11">
        <v>0</v>
      </c>
      <c r="AZ40" s="30">
        <v>0</v>
      </c>
      <c r="BA40" s="11">
        <v>0</v>
      </c>
      <c r="BB40" s="11">
        <f t="shared" si="6"/>
        <v>2924</v>
      </c>
      <c r="BC40" s="11">
        <f t="shared" si="7"/>
        <v>243.66666666666669</v>
      </c>
      <c r="BD40" s="11">
        <f t="shared" si="27"/>
        <v>99.4</v>
      </c>
      <c r="BE40" s="11">
        <f t="shared" si="28"/>
        <v>40.79343365253078</v>
      </c>
      <c r="BF40" s="30">
        <v>1300</v>
      </c>
      <c r="BG40" s="30">
        <f t="shared" si="29"/>
        <v>108.33333333333333</v>
      </c>
      <c r="BH40" s="30">
        <v>24.2</v>
      </c>
      <c r="BI40" s="40">
        <f t="shared" si="30"/>
        <v>22.338461538461537</v>
      </c>
      <c r="BJ40" s="11">
        <v>0</v>
      </c>
      <c r="BK40" s="11">
        <v>0</v>
      </c>
      <c r="BL40" s="11">
        <v>0</v>
      </c>
      <c r="BM40" s="11">
        <v>0</v>
      </c>
      <c r="BN40" s="30">
        <v>1624</v>
      </c>
      <c r="BO40" s="30">
        <f t="shared" si="31"/>
        <v>135.33333333333334</v>
      </c>
      <c r="BP40" s="30">
        <v>75.2</v>
      </c>
      <c r="BQ40" s="30">
        <f>+BP40/BO40*100</f>
        <v>55.56650246305419</v>
      </c>
      <c r="BR40" s="30">
        <v>0</v>
      </c>
      <c r="BS40" s="11"/>
      <c r="BT40" s="30">
        <v>4358.6</v>
      </c>
      <c r="BU40" s="11"/>
      <c r="BV40" s="11">
        <v>0</v>
      </c>
      <c r="BW40" s="30"/>
      <c r="BX40" s="11">
        <v>1700</v>
      </c>
      <c r="BY40" s="40">
        <f t="shared" si="8"/>
        <v>141.66666666666666</v>
      </c>
      <c r="BZ40" s="30">
        <v>28.5</v>
      </c>
      <c r="CA40" s="30">
        <f>+BZ40/BY40*100</f>
        <v>20.117647058823533</v>
      </c>
      <c r="CB40" s="11">
        <v>0</v>
      </c>
      <c r="CC40" s="30"/>
      <c r="CD40" s="11">
        <v>0</v>
      </c>
      <c r="CE40" s="11"/>
      <c r="CF40" s="11">
        <v>0</v>
      </c>
      <c r="CG40" s="11">
        <v>0</v>
      </c>
      <c r="CH40" s="30">
        <v>100</v>
      </c>
      <c r="CI40" s="30">
        <f t="shared" si="32"/>
        <v>8.333333333333334</v>
      </c>
      <c r="CJ40" s="30">
        <v>52.594</v>
      </c>
      <c r="CK40" s="40">
        <f>+CJ40/CI40*100</f>
        <v>631.128</v>
      </c>
      <c r="CL40" s="11"/>
      <c r="CM40" s="11">
        <f t="shared" si="9"/>
        <v>118853.4</v>
      </c>
      <c r="CN40" s="11">
        <f t="shared" si="10"/>
        <v>11393.158333333331</v>
      </c>
      <c r="CO40" s="11">
        <f t="shared" si="33"/>
        <v>11223.196</v>
      </c>
      <c r="CP40" s="11">
        <v>0</v>
      </c>
      <c r="CQ40" s="11">
        <v>0</v>
      </c>
      <c r="CR40" s="11">
        <v>0</v>
      </c>
      <c r="CS40" s="11"/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3">
        <v>0</v>
      </c>
      <c r="DA40" s="30">
        <v>0</v>
      </c>
      <c r="DB40" s="30">
        <v>0</v>
      </c>
      <c r="DC40" s="11">
        <f t="shared" si="11"/>
        <v>0</v>
      </c>
      <c r="DD40" s="11">
        <f t="shared" si="12"/>
        <v>0</v>
      </c>
    </row>
    <row r="41" spans="2:108" s="62" customFormat="1" ht="21" customHeight="1">
      <c r="B41" s="8">
        <v>32</v>
      </c>
      <c r="C41" s="60" t="s">
        <v>69</v>
      </c>
      <c r="D41" s="90">
        <v>0</v>
      </c>
      <c r="E41" s="90">
        <v>76.5</v>
      </c>
      <c r="F41" s="11">
        <f t="shared" si="0"/>
        <v>5929</v>
      </c>
      <c r="G41" s="11">
        <f t="shared" si="1"/>
        <v>515.8333333333333</v>
      </c>
      <c r="H41" s="10">
        <f t="shared" si="13"/>
        <v>463.43999999999994</v>
      </c>
      <c r="I41" s="10">
        <f t="shared" si="14"/>
        <v>89.84297253634895</v>
      </c>
      <c r="J41" s="11">
        <f t="shared" si="2"/>
        <v>2290</v>
      </c>
      <c r="K41" s="11">
        <f t="shared" si="3"/>
        <v>224.16666666666669</v>
      </c>
      <c r="L41" s="11">
        <f t="shared" si="15"/>
        <v>171.74</v>
      </c>
      <c r="M41" s="11">
        <f t="shared" si="16"/>
        <v>76.61263940520446</v>
      </c>
      <c r="N41" s="11">
        <f t="shared" si="4"/>
        <v>200</v>
      </c>
      <c r="O41" s="11">
        <f t="shared" si="5"/>
        <v>50</v>
      </c>
      <c r="P41" s="11">
        <f t="shared" si="17"/>
        <v>51.14</v>
      </c>
      <c r="Q41" s="11">
        <f t="shared" si="18"/>
        <v>102.27999999999999</v>
      </c>
      <c r="R41" s="30">
        <v>0</v>
      </c>
      <c r="S41" s="30">
        <f t="shared" si="34"/>
        <v>0</v>
      </c>
      <c r="T41" s="30">
        <v>0</v>
      </c>
      <c r="U41" s="40">
        <v>0</v>
      </c>
      <c r="V41" s="91">
        <v>1200</v>
      </c>
      <c r="W41" s="30">
        <f t="shared" si="20"/>
        <v>100</v>
      </c>
      <c r="X41" s="30">
        <v>108.7</v>
      </c>
      <c r="Y41" s="40">
        <f t="shared" si="21"/>
        <v>108.7</v>
      </c>
      <c r="Z41" s="30">
        <v>200</v>
      </c>
      <c r="AA41" s="30">
        <v>50</v>
      </c>
      <c r="AB41" s="30">
        <v>51.14</v>
      </c>
      <c r="AC41" s="40">
        <f t="shared" si="22"/>
        <v>102.27999999999999</v>
      </c>
      <c r="AD41" s="30">
        <v>10</v>
      </c>
      <c r="AE41" s="11">
        <f t="shared" si="23"/>
        <v>0.8333333333333334</v>
      </c>
      <c r="AF41" s="11">
        <v>0</v>
      </c>
      <c r="AG41" s="11">
        <f t="shared" si="24"/>
        <v>0</v>
      </c>
      <c r="AH41" s="30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30">
        <v>3500</v>
      </c>
      <c r="AQ41" s="30">
        <f t="shared" si="25"/>
        <v>291.6666666666667</v>
      </c>
      <c r="AR41" s="30">
        <v>291.7</v>
      </c>
      <c r="AS41" s="40">
        <f t="shared" si="26"/>
        <v>100.01142857142855</v>
      </c>
      <c r="AT41" s="30">
        <v>139</v>
      </c>
      <c r="AU41" s="30"/>
      <c r="AV41" s="30"/>
      <c r="AW41" s="30"/>
      <c r="AX41" s="11">
        <v>0</v>
      </c>
      <c r="AY41" s="11">
        <v>0</v>
      </c>
      <c r="AZ41" s="30">
        <v>0</v>
      </c>
      <c r="BA41" s="11">
        <v>0</v>
      </c>
      <c r="BB41" s="11">
        <f t="shared" si="6"/>
        <v>880</v>
      </c>
      <c r="BC41" s="11">
        <f t="shared" si="7"/>
        <v>73.33333333333333</v>
      </c>
      <c r="BD41" s="11">
        <f t="shared" si="27"/>
        <v>11.9</v>
      </c>
      <c r="BE41" s="11">
        <f t="shared" si="28"/>
        <v>16.22727272727273</v>
      </c>
      <c r="BF41" s="30">
        <v>880</v>
      </c>
      <c r="BG41" s="30">
        <f t="shared" si="29"/>
        <v>73.33333333333333</v>
      </c>
      <c r="BH41" s="30">
        <v>11.9</v>
      </c>
      <c r="BI41" s="40">
        <f t="shared" si="30"/>
        <v>16.22727272727273</v>
      </c>
      <c r="BJ41" s="11">
        <v>0</v>
      </c>
      <c r="BK41" s="11">
        <v>0</v>
      </c>
      <c r="BL41" s="11">
        <v>0</v>
      </c>
      <c r="BM41" s="11">
        <v>0</v>
      </c>
      <c r="BN41" s="30">
        <v>0</v>
      </c>
      <c r="BO41" s="30">
        <f t="shared" si="31"/>
        <v>0</v>
      </c>
      <c r="BP41" s="30">
        <v>0</v>
      </c>
      <c r="BQ41" s="30">
        <v>0</v>
      </c>
      <c r="BR41" s="30">
        <v>0</v>
      </c>
      <c r="BS41" s="11"/>
      <c r="BT41" s="30">
        <v>0</v>
      </c>
      <c r="BU41" s="11"/>
      <c r="BV41" s="11">
        <v>0</v>
      </c>
      <c r="BW41" s="30"/>
      <c r="BX41" s="11">
        <v>0</v>
      </c>
      <c r="BY41" s="40">
        <f t="shared" si="8"/>
        <v>0</v>
      </c>
      <c r="BZ41" s="30">
        <v>0</v>
      </c>
      <c r="CA41" s="30">
        <v>0</v>
      </c>
      <c r="CB41" s="11">
        <v>0</v>
      </c>
      <c r="CC41" s="30"/>
      <c r="CD41" s="11">
        <v>0</v>
      </c>
      <c r="CE41" s="11"/>
      <c r="CF41" s="11">
        <v>0</v>
      </c>
      <c r="CG41" s="11">
        <v>0</v>
      </c>
      <c r="CH41" s="30">
        <v>0</v>
      </c>
      <c r="CI41" s="30">
        <f t="shared" si="32"/>
        <v>0</v>
      </c>
      <c r="CJ41" s="30">
        <v>0</v>
      </c>
      <c r="CK41" s="40">
        <v>0</v>
      </c>
      <c r="CL41" s="11"/>
      <c r="CM41" s="11">
        <f t="shared" si="9"/>
        <v>5929</v>
      </c>
      <c r="CN41" s="11">
        <f t="shared" si="10"/>
        <v>515.8333333333333</v>
      </c>
      <c r="CO41" s="11">
        <f t="shared" si="33"/>
        <v>463.43999999999994</v>
      </c>
      <c r="CP41" s="11">
        <v>0</v>
      </c>
      <c r="CQ41" s="11">
        <v>0</v>
      </c>
      <c r="CR41" s="11">
        <v>0</v>
      </c>
      <c r="CS41" s="11"/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3">
        <v>0</v>
      </c>
      <c r="DA41" s="30">
        <v>0</v>
      </c>
      <c r="DB41" s="30">
        <v>0</v>
      </c>
      <c r="DC41" s="11">
        <f t="shared" si="11"/>
        <v>0</v>
      </c>
      <c r="DD41" s="11">
        <f t="shared" si="12"/>
        <v>0</v>
      </c>
    </row>
    <row r="42" spans="2:108" s="62" customFormat="1" ht="21" customHeight="1">
      <c r="B42" s="8">
        <v>33</v>
      </c>
      <c r="C42" s="60" t="s">
        <v>70</v>
      </c>
      <c r="D42" s="90">
        <v>3661</v>
      </c>
      <c r="E42" s="90">
        <v>4166.9</v>
      </c>
      <c r="F42" s="11">
        <f t="shared" si="0"/>
        <v>29404.8</v>
      </c>
      <c r="G42" s="11">
        <f t="shared" si="1"/>
        <v>2637.233333333333</v>
      </c>
      <c r="H42" s="10">
        <f t="shared" si="13"/>
        <v>2461.1189999999997</v>
      </c>
      <c r="I42" s="10">
        <f t="shared" si="14"/>
        <v>93.32200412047979</v>
      </c>
      <c r="J42" s="11">
        <f t="shared" si="2"/>
        <v>7273.3</v>
      </c>
      <c r="K42" s="11">
        <f t="shared" si="3"/>
        <v>792.9416666666667</v>
      </c>
      <c r="L42" s="11">
        <f t="shared" si="15"/>
        <v>616.819</v>
      </c>
      <c r="M42" s="11">
        <f t="shared" si="16"/>
        <v>77.78869820184333</v>
      </c>
      <c r="N42" s="11">
        <f t="shared" si="4"/>
        <v>2658</v>
      </c>
      <c r="O42" s="11">
        <f t="shared" si="5"/>
        <v>425</v>
      </c>
      <c r="P42" s="11">
        <f t="shared" si="17"/>
        <v>418.456</v>
      </c>
      <c r="Q42" s="11">
        <f t="shared" si="18"/>
        <v>98.46023529411765</v>
      </c>
      <c r="R42" s="30">
        <v>300</v>
      </c>
      <c r="S42" s="30">
        <f t="shared" si="34"/>
        <v>25</v>
      </c>
      <c r="T42" s="30">
        <v>5.103</v>
      </c>
      <c r="U42" s="40">
        <f t="shared" si="19"/>
        <v>20.412</v>
      </c>
      <c r="V42" s="91">
        <v>1849.3</v>
      </c>
      <c r="W42" s="30">
        <f t="shared" si="20"/>
        <v>154.10833333333332</v>
      </c>
      <c r="X42" s="30">
        <v>153.363</v>
      </c>
      <c r="Y42" s="40">
        <f t="shared" si="21"/>
        <v>99.51635754069108</v>
      </c>
      <c r="Z42" s="30">
        <f>2186+172</f>
        <v>2358</v>
      </c>
      <c r="AA42" s="30">
        <v>400</v>
      </c>
      <c r="AB42" s="30">
        <v>413.353</v>
      </c>
      <c r="AC42" s="40">
        <f t="shared" si="22"/>
        <v>103.33825000000002</v>
      </c>
      <c r="AD42" s="30">
        <v>400</v>
      </c>
      <c r="AE42" s="11">
        <f t="shared" si="23"/>
        <v>33.333333333333336</v>
      </c>
      <c r="AF42" s="11">
        <v>20</v>
      </c>
      <c r="AG42" s="11">
        <f t="shared" si="24"/>
        <v>60</v>
      </c>
      <c r="AH42" s="30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30">
        <v>22131.5</v>
      </c>
      <c r="AQ42" s="30">
        <f t="shared" si="25"/>
        <v>1844.2916666666667</v>
      </c>
      <c r="AR42" s="30">
        <v>1844.3</v>
      </c>
      <c r="AS42" s="40">
        <f t="shared" si="26"/>
        <v>100.0004518446558</v>
      </c>
      <c r="AT42" s="30"/>
      <c r="AU42" s="30"/>
      <c r="AV42" s="30"/>
      <c r="AW42" s="30"/>
      <c r="AX42" s="11">
        <v>0</v>
      </c>
      <c r="AY42" s="11">
        <v>0</v>
      </c>
      <c r="AZ42" s="30">
        <v>0</v>
      </c>
      <c r="BA42" s="11">
        <v>0</v>
      </c>
      <c r="BB42" s="11">
        <f t="shared" si="6"/>
        <v>1250</v>
      </c>
      <c r="BC42" s="11">
        <f t="shared" si="7"/>
        <v>104.16666666666667</v>
      </c>
      <c r="BD42" s="11">
        <f t="shared" si="27"/>
        <v>25</v>
      </c>
      <c r="BE42" s="11">
        <f t="shared" si="28"/>
        <v>24</v>
      </c>
      <c r="BF42" s="30">
        <v>1250</v>
      </c>
      <c r="BG42" s="30">
        <f t="shared" si="29"/>
        <v>104.16666666666667</v>
      </c>
      <c r="BH42" s="30">
        <v>25</v>
      </c>
      <c r="BI42" s="40">
        <f t="shared" si="30"/>
        <v>24</v>
      </c>
      <c r="BJ42" s="11">
        <v>0</v>
      </c>
      <c r="BK42" s="11">
        <v>0</v>
      </c>
      <c r="BL42" s="11">
        <v>0</v>
      </c>
      <c r="BM42" s="11">
        <v>0</v>
      </c>
      <c r="BN42" s="30">
        <v>0</v>
      </c>
      <c r="BO42" s="30">
        <f t="shared" si="31"/>
        <v>0</v>
      </c>
      <c r="BP42" s="30">
        <v>0</v>
      </c>
      <c r="BQ42" s="30">
        <v>0</v>
      </c>
      <c r="BR42" s="30">
        <v>0</v>
      </c>
      <c r="BS42" s="11"/>
      <c r="BT42" s="30">
        <v>0</v>
      </c>
      <c r="BU42" s="11"/>
      <c r="BV42" s="11">
        <v>0</v>
      </c>
      <c r="BW42" s="30"/>
      <c r="BX42" s="11">
        <v>0</v>
      </c>
      <c r="BY42" s="40">
        <f t="shared" si="8"/>
        <v>0</v>
      </c>
      <c r="BZ42" s="30">
        <v>0</v>
      </c>
      <c r="CA42" s="30">
        <v>0</v>
      </c>
      <c r="CB42" s="11">
        <v>0</v>
      </c>
      <c r="CC42" s="30"/>
      <c r="CD42" s="11">
        <v>200</v>
      </c>
      <c r="CE42" s="11"/>
      <c r="CF42" s="11">
        <v>0</v>
      </c>
      <c r="CG42" s="11">
        <v>0</v>
      </c>
      <c r="CH42" s="30">
        <v>916</v>
      </c>
      <c r="CI42" s="30">
        <f t="shared" si="32"/>
        <v>76.33333333333333</v>
      </c>
      <c r="CJ42" s="30">
        <v>0</v>
      </c>
      <c r="CK42" s="40">
        <f>+CJ42/CI42*100</f>
        <v>0</v>
      </c>
      <c r="CL42" s="11"/>
      <c r="CM42" s="11">
        <f t="shared" si="9"/>
        <v>29404.8</v>
      </c>
      <c r="CN42" s="11">
        <f t="shared" si="10"/>
        <v>2637.233333333333</v>
      </c>
      <c r="CO42" s="11">
        <f t="shared" si="33"/>
        <v>2461.1189999999997</v>
      </c>
      <c r="CP42" s="11">
        <v>0</v>
      </c>
      <c r="CQ42" s="11">
        <v>0</v>
      </c>
      <c r="CR42" s="11">
        <v>0</v>
      </c>
      <c r="CS42" s="11"/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3">
        <v>0</v>
      </c>
      <c r="DA42" s="30">
        <v>0</v>
      </c>
      <c r="DB42" s="30">
        <v>0</v>
      </c>
      <c r="DC42" s="11">
        <f t="shared" si="11"/>
        <v>0</v>
      </c>
      <c r="DD42" s="11">
        <f t="shared" si="12"/>
        <v>0</v>
      </c>
    </row>
    <row r="43" spans="2:108" s="62" customFormat="1" ht="21" customHeight="1">
      <c r="B43" s="8">
        <v>34</v>
      </c>
      <c r="C43" s="60" t="s">
        <v>71</v>
      </c>
      <c r="D43" s="90">
        <v>0</v>
      </c>
      <c r="E43" s="90">
        <v>46.6</v>
      </c>
      <c r="F43" s="11">
        <f t="shared" si="0"/>
        <v>4462.7</v>
      </c>
      <c r="G43" s="11">
        <f t="shared" si="1"/>
        <v>385.6416666666667</v>
      </c>
      <c r="H43" s="10">
        <f t="shared" si="13"/>
        <v>345.986</v>
      </c>
      <c r="I43" s="10">
        <f t="shared" si="14"/>
        <v>89.71696523110832</v>
      </c>
      <c r="J43" s="11">
        <f t="shared" si="2"/>
        <v>848.7</v>
      </c>
      <c r="K43" s="11">
        <f t="shared" si="3"/>
        <v>93.97500000000001</v>
      </c>
      <c r="L43" s="11">
        <f t="shared" si="15"/>
        <v>54.286</v>
      </c>
      <c r="M43" s="11">
        <f t="shared" si="16"/>
        <v>57.76642724128757</v>
      </c>
      <c r="N43" s="11">
        <f t="shared" si="4"/>
        <v>105</v>
      </c>
      <c r="O43" s="11">
        <f t="shared" si="5"/>
        <v>32</v>
      </c>
      <c r="P43" s="11">
        <f t="shared" si="17"/>
        <v>32.486</v>
      </c>
      <c r="Q43" s="11">
        <f t="shared" si="18"/>
        <v>101.51875</v>
      </c>
      <c r="R43" s="30">
        <v>0</v>
      </c>
      <c r="S43" s="30">
        <f t="shared" si="34"/>
        <v>0</v>
      </c>
      <c r="T43" s="30">
        <v>0</v>
      </c>
      <c r="U43" s="40">
        <v>0</v>
      </c>
      <c r="V43" s="91">
        <v>543.7</v>
      </c>
      <c r="W43" s="30">
        <f t="shared" si="20"/>
        <v>45.30833333333334</v>
      </c>
      <c r="X43" s="30">
        <v>21.8</v>
      </c>
      <c r="Y43" s="40">
        <f t="shared" si="21"/>
        <v>48.114769174176935</v>
      </c>
      <c r="Z43" s="30">
        <v>105</v>
      </c>
      <c r="AA43" s="30">
        <v>32</v>
      </c>
      <c r="AB43" s="30">
        <v>32.486</v>
      </c>
      <c r="AC43" s="40">
        <f t="shared" si="22"/>
        <v>101.51875</v>
      </c>
      <c r="AD43" s="30">
        <v>0</v>
      </c>
      <c r="AE43" s="11">
        <f t="shared" si="23"/>
        <v>0</v>
      </c>
      <c r="AF43" s="11">
        <v>0</v>
      </c>
      <c r="AG43" s="11" t="e">
        <f t="shared" si="24"/>
        <v>#DIV/0!</v>
      </c>
      <c r="AH43" s="30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30">
        <v>3500</v>
      </c>
      <c r="AQ43" s="30">
        <f t="shared" si="25"/>
        <v>291.6666666666667</v>
      </c>
      <c r="AR43" s="30">
        <v>291.7</v>
      </c>
      <c r="AS43" s="40">
        <f t="shared" si="26"/>
        <v>100.01142857142855</v>
      </c>
      <c r="AT43" s="30">
        <v>114</v>
      </c>
      <c r="AU43" s="30"/>
      <c r="AV43" s="30"/>
      <c r="AW43" s="30"/>
      <c r="AX43" s="11">
        <v>0</v>
      </c>
      <c r="AY43" s="11">
        <v>0</v>
      </c>
      <c r="AZ43" s="30">
        <v>0</v>
      </c>
      <c r="BA43" s="11">
        <v>0</v>
      </c>
      <c r="BB43" s="11">
        <f t="shared" si="6"/>
        <v>0</v>
      </c>
      <c r="BC43" s="11">
        <f t="shared" si="7"/>
        <v>0</v>
      </c>
      <c r="BD43" s="11">
        <f t="shared" si="27"/>
        <v>0</v>
      </c>
      <c r="BE43" s="11" t="e">
        <f t="shared" si="28"/>
        <v>#DIV/0!</v>
      </c>
      <c r="BF43" s="30">
        <v>0</v>
      </c>
      <c r="BG43" s="30">
        <f t="shared" si="29"/>
        <v>0</v>
      </c>
      <c r="BH43" s="30">
        <v>0</v>
      </c>
      <c r="BI43" s="40" t="e">
        <f t="shared" si="30"/>
        <v>#DIV/0!</v>
      </c>
      <c r="BJ43" s="11">
        <v>0</v>
      </c>
      <c r="BK43" s="11">
        <v>0</v>
      </c>
      <c r="BL43" s="11">
        <v>0</v>
      </c>
      <c r="BM43" s="11">
        <v>0</v>
      </c>
      <c r="BN43" s="30">
        <v>0</v>
      </c>
      <c r="BO43" s="30">
        <f t="shared" si="31"/>
        <v>0</v>
      </c>
      <c r="BP43" s="30">
        <v>0</v>
      </c>
      <c r="BQ43" s="30">
        <v>0</v>
      </c>
      <c r="BR43" s="30">
        <v>0</v>
      </c>
      <c r="BS43" s="11"/>
      <c r="BT43" s="30">
        <v>0</v>
      </c>
      <c r="BU43" s="11"/>
      <c r="BV43" s="11">
        <v>0</v>
      </c>
      <c r="BW43" s="30"/>
      <c r="BX43" s="11">
        <v>0</v>
      </c>
      <c r="BY43" s="40">
        <f t="shared" si="8"/>
        <v>0</v>
      </c>
      <c r="BZ43" s="30">
        <v>0</v>
      </c>
      <c r="CA43" s="30">
        <v>0</v>
      </c>
      <c r="CB43" s="11">
        <v>0</v>
      </c>
      <c r="CC43" s="30"/>
      <c r="CD43" s="11">
        <v>0</v>
      </c>
      <c r="CE43" s="11"/>
      <c r="CF43" s="11">
        <v>0</v>
      </c>
      <c r="CG43" s="11">
        <v>0</v>
      </c>
      <c r="CH43" s="30">
        <v>200</v>
      </c>
      <c r="CI43" s="30">
        <f t="shared" si="32"/>
        <v>16.666666666666668</v>
      </c>
      <c r="CJ43" s="30">
        <v>0</v>
      </c>
      <c r="CK43" s="40">
        <f>+CJ43/CI43*100</f>
        <v>0</v>
      </c>
      <c r="CL43" s="11"/>
      <c r="CM43" s="11">
        <f t="shared" si="9"/>
        <v>4462.7</v>
      </c>
      <c r="CN43" s="11">
        <f t="shared" si="10"/>
        <v>385.6416666666667</v>
      </c>
      <c r="CO43" s="11">
        <f t="shared" si="33"/>
        <v>345.986</v>
      </c>
      <c r="CP43" s="11">
        <v>0</v>
      </c>
      <c r="CQ43" s="11">
        <v>0</v>
      </c>
      <c r="CR43" s="11">
        <v>0</v>
      </c>
      <c r="CS43" s="11"/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3">
        <v>0</v>
      </c>
      <c r="DA43" s="30">
        <v>0</v>
      </c>
      <c r="DB43" s="30">
        <v>0</v>
      </c>
      <c r="DC43" s="11">
        <f t="shared" si="11"/>
        <v>0</v>
      </c>
      <c r="DD43" s="11">
        <f t="shared" si="12"/>
        <v>0</v>
      </c>
    </row>
    <row r="44" spans="2:108" s="62" customFormat="1" ht="21" customHeight="1">
      <c r="B44" s="8">
        <v>35</v>
      </c>
      <c r="C44" s="60" t="s">
        <v>72</v>
      </c>
      <c r="D44" s="61">
        <v>0.7</v>
      </c>
      <c r="E44" s="61">
        <v>319.5</v>
      </c>
      <c r="F44" s="11">
        <f t="shared" si="0"/>
        <v>6153</v>
      </c>
      <c r="G44" s="11">
        <f t="shared" si="1"/>
        <v>522.25</v>
      </c>
      <c r="H44" s="10">
        <f t="shared" si="13"/>
        <v>334.76</v>
      </c>
      <c r="I44" s="10">
        <f t="shared" si="14"/>
        <v>64.09956917185255</v>
      </c>
      <c r="J44" s="11">
        <f t="shared" si="2"/>
        <v>2481</v>
      </c>
      <c r="K44" s="11">
        <f t="shared" si="3"/>
        <v>210.41666666666666</v>
      </c>
      <c r="L44" s="11">
        <f t="shared" si="15"/>
        <v>43.06</v>
      </c>
      <c r="M44" s="11">
        <f t="shared" si="16"/>
        <v>20.464158415841585</v>
      </c>
      <c r="N44" s="11">
        <v>200</v>
      </c>
      <c r="O44" s="11">
        <f aca="true" t="shared" si="35" ref="O44:O53">S44+AA44</f>
        <v>22</v>
      </c>
      <c r="P44" s="11">
        <f t="shared" si="17"/>
        <v>22.9</v>
      </c>
      <c r="Q44" s="11">
        <f t="shared" si="18"/>
        <v>104.09090909090908</v>
      </c>
      <c r="R44" s="30">
        <v>0</v>
      </c>
      <c r="S44" s="30">
        <f t="shared" si="34"/>
        <v>0</v>
      </c>
      <c r="T44" s="30">
        <v>0</v>
      </c>
      <c r="U44" s="40">
        <v>0</v>
      </c>
      <c r="V44" s="91">
        <v>966</v>
      </c>
      <c r="W44" s="30">
        <f t="shared" si="20"/>
        <v>80.5</v>
      </c>
      <c r="X44" s="30">
        <v>0</v>
      </c>
      <c r="Y44" s="40">
        <f t="shared" si="21"/>
        <v>0</v>
      </c>
      <c r="Z44" s="30">
        <v>220</v>
      </c>
      <c r="AA44" s="30">
        <v>22</v>
      </c>
      <c r="AB44" s="30">
        <v>22.9</v>
      </c>
      <c r="AC44" s="40">
        <f t="shared" si="22"/>
        <v>104.09090909090908</v>
      </c>
      <c r="AD44" s="30">
        <v>18</v>
      </c>
      <c r="AE44" s="11">
        <f t="shared" si="23"/>
        <v>1.5</v>
      </c>
      <c r="AF44" s="11">
        <v>0</v>
      </c>
      <c r="AG44" s="11">
        <f t="shared" si="24"/>
        <v>0</v>
      </c>
      <c r="AH44" s="30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30">
        <v>3500</v>
      </c>
      <c r="AQ44" s="30">
        <f t="shared" si="25"/>
        <v>291.6666666666667</v>
      </c>
      <c r="AR44" s="30">
        <v>291.7</v>
      </c>
      <c r="AS44" s="40">
        <f t="shared" si="26"/>
        <v>100.01142857142855</v>
      </c>
      <c r="AT44" s="30">
        <v>172</v>
      </c>
      <c r="AU44" s="30"/>
      <c r="AV44" s="30"/>
      <c r="AW44" s="30"/>
      <c r="AX44" s="11">
        <v>0</v>
      </c>
      <c r="AY44" s="11">
        <v>0</v>
      </c>
      <c r="AZ44" s="30">
        <v>0</v>
      </c>
      <c r="BA44" s="11">
        <v>0</v>
      </c>
      <c r="BB44" s="11">
        <f t="shared" si="6"/>
        <v>1277</v>
      </c>
      <c r="BC44" s="11">
        <f t="shared" si="7"/>
        <v>106.41666666666667</v>
      </c>
      <c r="BD44" s="11">
        <f t="shared" si="27"/>
        <v>20.16</v>
      </c>
      <c r="BE44" s="11">
        <f t="shared" si="28"/>
        <v>18.944400939702426</v>
      </c>
      <c r="BF44" s="30">
        <v>1035</v>
      </c>
      <c r="BG44" s="30">
        <f t="shared" si="29"/>
        <v>86.25</v>
      </c>
      <c r="BH44" s="30">
        <v>0</v>
      </c>
      <c r="BI44" s="40">
        <f t="shared" si="30"/>
        <v>0</v>
      </c>
      <c r="BJ44" s="11">
        <v>0</v>
      </c>
      <c r="BK44" s="11">
        <v>0</v>
      </c>
      <c r="BL44" s="11">
        <v>0</v>
      </c>
      <c r="BM44" s="11">
        <v>0</v>
      </c>
      <c r="BN44" s="30">
        <v>242</v>
      </c>
      <c r="BO44" s="30">
        <f t="shared" si="31"/>
        <v>20.166666666666668</v>
      </c>
      <c r="BP44" s="30">
        <v>20.16</v>
      </c>
      <c r="BQ44" s="30">
        <f>+BP44/BO44*100</f>
        <v>99.96694214876032</v>
      </c>
      <c r="BR44" s="30">
        <v>0</v>
      </c>
      <c r="BS44" s="11"/>
      <c r="BT44" s="30">
        <v>0</v>
      </c>
      <c r="BU44" s="11"/>
      <c r="BV44" s="11">
        <v>0</v>
      </c>
      <c r="BW44" s="30"/>
      <c r="BX44" s="11">
        <v>0</v>
      </c>
      <c r="BY44" s="40">
        <f t="shared" si="8"/>
        <v>0</v>
      </c>
      <c r="BZ44" s="30">
        <v>0</v>
      </c>
      <c r="CA44" s="30">
        <v>0</v>
      </c>
      <c r="CB44" s="11">
        <v>0</v>
      </c>
      <c r="CC44" s="30"/>
      <c r="CD44" s="11">
        <v>0</v>
      </c>
      <c r="CE44" s="11"/>
      <c r="CF44" s="11">
        <v>0</v>
      </c>
      <c r="CG44" s="11">
        <v>0</v>
      </c>
      <c r="CH44" s="30">
        <v>0</v>
      </c>
      <c r="CI44" s="30">
        <f t="shared" si="32"/>
        <v>0</v>
      </c>
      <c r="CJ44" s="30">
        <v>0</v>
      </c>
      <c r="CK44" s="40">
        <v>0</v>
      </c>
      <c r="CL44" s="11"/>
      <c r="CM44" s="11">
        <f t="shared" si="9"/>
        <v>6153</v>
      </c>
      <c r="CN44" s="11">
        <f t="shared" si="10"/>
        <v>522.25</v>
      </c>
      <c r="CO44" s="11">
        <f t="shared" si="33"/>
        <v>334.76</v>
      </c>
      <c r="CP44" s="11">
        <v>0</v>
      </c>
      <c r="CQ44" s="11">
        <v>0</v>
      </c>
      <c r="CR44" s="11">
        <v>0</v>
      </c>
      <c r="CS44" s="11"/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3">
        <v>0</v>
      </c>
      <c r="DA44" s="30">
        <v>0</v>
      </c>
      <c r="DB44" s="30">
        <v>0</v>
      </c>
      <c r="DC44" s="11">
        <f t="shared" si="11"/>
        <v>0</v>
      </c>
      <c r="DD44" s="11">
        <f t="shared" si="12"/>
        <v>0</v>
      </c>
    </row>
    <row r="45" spans="2:108" s="62" customFormat="1" ht="21" customHeight="1">
      <c r="B45" s="8">
        <v>36</v>
      </c>
      <c r="C45" s="60" t="s">
        <v>73</v>
      </c>
      <c r="D45" s="90">
        <v>5290.4</v>
      </c>
      <c r="E45" s="90">
        <v>426</v>
      </c>
      <c r="F45" s="11">
        <f t="shared" si="0"/>
        <v>5594.2</v>
      </c>
      <c r="G45" s="11">
        <f t="shared" si="1"/>
        <v>558</v>
      </c>
      <c r="H45" s="10">
        <f t="shared" si="13"/>
        <v>857.2750000000001</v>
      </c>
      <c r="I45" s="10">
        <f t="shared" si="14"/>
        <v>153.6335125448029</v>
      </c>
      <c r="J45" s="11">
        <f t="shared" si="2"/>
        <v>1775</v>
      </c>
      <c r="K45" s="11">
        <f t="shared" si="3"/>
        <v>246.75000000000003</v>
      </c>
      <c r="L45" s="11">
        <f t="shared" si="15"/>
        <v>565.575</v>
      </c>
      <c r="M45" s="11">
        <f t="shared" si="16"/>
        <v>229.209726443769</v>
      </c>
      <c r="N45" s="11">
        <f aca="true" t="shared" si="36" ref="N45:N53">R45+Z45</f>
        <v>130</v>
      </c>
      <c r="O45" s="11">
        <f t="shared" si="35"/>
        <v>93</v>
      </c>
      <c r="P45" s="11">
        <f t="shared" si="17"/>
        <v>93.875</v>
      </c>
      <c r="Q45" s="11">
        <f t="shared" si="18"/>
        <v>100.94086021505377</v>
      </c>
      <c r="R45" s="30">
        <v>0</v>
      </c>
      <c r="S45" s="30">
        <f t="shared" si="34"/>
        <v>0</v>
      </c>
      <c r="T45" s="30">
        <v>0</v>
      </c>
      <c r="U45" s="40">
        <v>0</v>
      </c>
      <c r="V45" s="91">
        <v>1000</v>
      </c>
      <c r="W45" s="30">
        <v>100</v>
      </c>
      <c r="X45" s="30">
        <v>320.2</v>
      </c>
      <c r="Y45" s="40">
        <f t="shared" si="21"/>
        <v>320.2</v>
      </c>
      <c r="Z45" s="30">
        <v>130</v>
      </c>
      <c r="AA45" s="30">
        <v>93</v>
      </c>
      <c r="AB45" s="30">
        <v>93.875</v>
      </c>
      <c r="AC45" s="40">
        <f t="shared" si="22"/>
        <v>100.94086021505377</v>
      </c>
      <c r="AD45" s="30">
        <v>10</v>
      </c>
      <c r="AE45" s="11">
        <f t="shared" si="23"/>
        <v>0.8333333333333334</v>
      </c>
      <c r="AF45" s="11">
        <v>0</v>
      </c>
      <c r="AG45" s="11">
        <f t="shared" si="24"/>
        <v>0</v>
      </c>
      <c r="AH45" s="30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30">
        <v>3500</v>
      </c>
      <c r="AQ45" s="30">
        <f t="shared" si="25"/>
        <v>291.6666666666667</v>
      </c>
      <c r="AR45" s="30">
        <v>291.7</v>
      </c>
      <c r="AS45" s="40">
        <f t="shared" si="26"/>
        <v>100.01142857142855</v>
      </c>
      <c r="AT45" s="30">
        <v>319.2</v>
      </c>
      <c r="AU45" s="30"/>
      <c r="AV45" s="30"/>
      <c r="AW45" s="30"/>
      <c r="AX45" s="11">
        <v>0</v>
      </c>
      <c r="AY45" s="11">
        <v>0</v>
      </c>
      <c r="AZ45" s="30">
        <v>0</v>
      </c>
      <c r="BA45" s="11">
        <v>0</v>
      </c>
      <c r="BB45" s="11">
        <f t="shared" si="6"/>
        <v>635</v>
      </c>
      <c r="BC45" s="11">
        <f t="shared" si="7"/>
        <v>52.91666666666667</v>
      </c>
      <c r="BD45" s="11">
        <f t="shared" si="27"/>
        <v>151.5</v>
      </c>
      <c r="BE45" s="11">
        <f t="shared" si="28"/>
        <v>286.2992125984252</v>
      </c>
      <c r="BF45" s="30">
        <v>400</v>
      </c>
      <c r="BG45" s="30">
        <f t="shared" si="29"/>
        <v>33.333333333333336</v>
      </c>
      <c r="BH45" s="30">
        <v>1.5</v>
      </c>
      <c r="BI45" s="40">
        <f t="shared" si="30"/>
        <v>4.5</v>
      </c>
      <c r="BJ45" s="11">
        <v>0</v>
      </c>
      <c r="BK45" s="11">
        <v>0</v>
      </c>
      <c r="BL45" s="11">
        <v>0</v>
      </c>
      <c r="BM45" s="11">
        <v>0</v>
      </c>
      <c r="BN45" s="30">
        <v>235</v>
      </c>
      <c r="BO45" s="30">
        <f t="shared" si="31"/>
        <v>19.583333333333332</v>
      </c>
      <c r="BP45" s="30">
        <v>150</v>
      </c>
      <c r="BQ45" s="30">
        <f>+BP45/BO45*100</f>
        <v>765.9574468085107</v>
      </c>
      <c r="BR45" s="30">
        <v>0</v>
      </c>
      <c r="BS45" s="11"/>
      <c r="BT45" s="30">
        <v>0</v>
      </c>
      <c r="BU45" s="11"/>
      <c r="BV45" s="11">
        <v>0</v>
      </c>
      <c r="BW45" s="30"/>
      <c r="BX45" s="11">
        <v>0</v>
      </c>
      <c r="BY45" s="40">
        <f t="shared" si="8"/>
        <v>0</v>
      </c>
      <c r="BZ45" s="30">
        <v>0</v>
      </c>
      <c r="CA45" s="30">
        <v>0</v>
      </c>
      <c r="CB45" s="11">
        <v>0</v>
      </c>
      <c r="CC45" s="30"/>
      <c r="CD45" s="11">
        <v>0</v>
      </c>
      <c r="CE45" s="11"/>
      <c r="CF45" s="11">
        <v>0</v>
      </c>
      <c r="CG45" s="11">
        <v>0</v>
      </c>
      <c r="CH45" s="30">
        <v>0</v>
      </c>
      <c r="CI45" s="30">
        <f t="shared" si="32"/>
        <v>0</v>
      </c>
      <c r="CJ45" s="30">
        <v>0</v>
      </c>
      <c r="CK45" s="40">
        <v>0</v>
      </c>
      <c r="CL45" s="11"/>
      <c r="CM45" s="11">
        <f t="shared" si="9"/>
        <v>5594.2</v>
      </c>
      <c r="CN45" s="11">
        <f t="shared" si="10"/>
        <v>558</v>
      </c>
      <c r="CO45" s="11">
        <f t="shared" si="33"/>
        <v>857.2750000000001</v>
      </c>
      <c r="CP45" s="11">
        <v>0</v>
      </c>
      <c r="CQ45" s="11">
        <v>0</v>
      </c>
      <c r="CR45" s="11">
        <v>0</v>
      </c>
      <c r="CS45" s="11"/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3">
        <v>0</v>
      </c>
      <c r="DA45" s="30">
        <v>0</v>
      </c>
      <c r="DB45" s="30">
        <v>0</v>
      </c>
      <c r="DC45" s="11">
        <f t="shared" si="11"/>
        <v>0</v>
      </c>
      <c r="DD45" s="11">
        <f t="shared" si="12"/>
        <v>0</v>
      </c>
    </row>
    <row r="46" spans="2:108" s="62" customFormat="1" ht="21" customHeight="1">
      <c r="B46" s="8">
        <v>37</v>
      </c>
      <c r="C46" s="60" t="s">
        <v>74</v>
      </c>
      <c r="D46" s="90">
        <v>2818.4</v>
      </c>
      <c r="E46" s="90">
        <v>76828.7</v>
      </c>
      <c r="F46" s="11">
        <f t="shared" si="0"/>
        <v>188314.8</v>
      </c>
      <c r="G46" s="11">
        <f t="shared" si="1"/>
        <v>15702.833333333332</v>
      </c>
      <c r="H46" s="10">
        <f t="shared" si="13"/>
        <v>17272.515</v>
      </c>
      <c r="I46" s="10">
        <f t="shared" si="14"/>
        <v>109.99616841971194</v>
      </c>
      <c r="J46" s="11">
        <f t="shared" si="2"/>
        <v>184198</v>
      </c>
      <c r="K46" s="11">
        <f t="shared" si="3"/>
        <v>15411.166666666668</v>
      </c>
      <c r="L46" s="11">
        <f t="shared" si="15"/>
        <v>16980.815000000002</v>
      </c>
      <c r="M46" s="11">
        <f t="shared" si="16"/>
        <v>110.18513631890296</v>
      </c>
      <c r="N46" s="11">
        <f t="shared" si="36"/>
        <v>260</v>
      </c>
      <c r="O46" s="11">
        <f t="shared" si="35"/>
        <v>83</v>
      </c>
      <c r="P46" s="11">
        <f t="shared" si="17"/>
        <v>83.986</v>
      </c>
      <c r="Q46" s="11">
        <f t="shared" si="18"/>
        <v>101.18795180722893</v>
      </c>
      <c r="R46" s="30">
        <v>0</v>
      </c>
      <c r="S46" s="30">
        <f t="shared" si="34"/>
        <v>0</v>
      </c>
      <c r="T46" s="30">
        <v>0.17</v>
      </c>
      <c r="U46" s="40">
        <v>0</v>
      </c>
      <c r="V46" s="91">
        <v>1160</v>
      </c>
      <c r="W46" s="30">
        <f t="shared" si="20"/>
        <v>96.66666666666667</v>
      </c>
      <c r="X46" s="30">
        <v>0</v>
      </c>
      <c r="Y46" s="40">
        <f t="shared" si="21"/>
        <v>0</v>
      </c>
      <c r="Z46" s="30">
        <v>260</v>
      </c>
      <c r="AA46" s="30">
        <v>83</v>
      </c>
      <c r="AB46" s="30">
        <v>83.816</v>
      </c>
      <c r="AC46" s="40">
        <f t="shared" si="22"/>
        <v>100.98313253012049</v>
      </c>
      <c r="AD46" s="30">
        <v>110</v>
      </c>
      <c r="AE46" s="11">
        <f t="shared" si="23"/>
        <v>9.166666666666666</v>
      </c>
      <c r="AF46" s="11">
        <v>0</v>
      </c>
      <c r="AG46" s="11">
        <f t="shared" si="24"/>
        <v>0</v>
      </c>
      <c r="AH46" s="30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30">
        <v>3500</v>
      </c>
      <c r="AQ46" s="30">
        <f t="shared" si="25"/>
        <v>291.6666666666667</v>
      </c>
      <c r="AR46" s="30">
        <v>291.7</v>
      </c>
      <c r="AS46" s="40">
        <f t="shared" si="26"/>
        <v>100.01142857142855</v>
      </c>
      <c r="AT46" s="30">
        <v>616.8</v>
      </c>
      <c r="AU46" s="30"/>
      <c r="AV46" s="30"/>
      <c r="AW46" s="30"/>
      <c r="AX46" s="11">
        <v>0</v>
      </c>
      <c r="AY46" s="11">
        <v>0</v>
      </c>
      <c r="AZ46" s="30">
        <v>0</v>
      </c>
      <c r="BA46" s="11">
        <v>0</v>
      </c>
      <c r="BB46" s="11">
        <f t="shared" si="6"/>
        <v>182668</v>
      </c>
      <c r="BC46" s="11">
        <f t="shared" si="7"/>
        <v>15222.333333333334</v>
      </c>
      <c r="BD46" s="11">
        <f t="shared" si="27"/>
        <v>16896.829</v>
      </c>
      <c r="BE46" s="11">
        <f t="shared" si="28"/>
        <v>111.00025620250949</v>
      </c>
      <c r="BF46" s="30">
        <v>182668</v>
      </c>
      <c r="BG46" s="30">
        <f>+BF46/12*1</f>
        <v>15222.333333333334</v>
      </c>
      <c r="BH46" s="30">
        <v>16896.829</v>
      </c>
      <c r="BI46" s="40">
        <f t="shared" si="30"/>
        <v>111.00025620250949</v>
      </c>
      <c r="BJ46" s="11">
        <v>0</v>
      </c>
      <c r="BK46" s="11">
        <v>0</v>
      </c>
      <c r="BL46" s="11">
        <v>0</v>
      </c>
      <c r="BM46" s="11">
        <v>0</v>
      </c>
      <c r="BN46" s="30">
        <v>0</v>
      </c>
      <c r="BO46" s="30">
        <f t="shared" si="31"/>
        <v>0</v>
      </c>
      <c r="BP46" s="30">
        <v>0</v>
      </c>
      <c r="BQ46" s="30">
        <v>0</v>
      </c>
      <c r="BR46" s="30">
        <v>0</v>
      </c>
      <c r="BS46" s="11"/>
      <c r="BT46" s="30">
        <v>0</v>
      </c>
      <c r="BU46" s="11"/>
      <c r="BV46" s="11">
        <v>0</v>
      </c>
      <c r="BW46" s="30"/>
      <c r="BX46" s="11">
        <v>0</v>
      </c>
      <c r="BY46" s="40">
        <f t="shared" si="8"/>
        <v>0</v>
      </c>
      <c r="BZ46" s="30">
        <v>0</v>
      </c>
      <c r="CA46" s="30">
        <v>0</v>
      </c>
      <c r="CB46" s="11">
        <v>0</v>
      </c>
      <c r="CC46" s="30"/>
      <c r="CD46" s="11">
        <v>0</v>
      </c>
      <c r="CE46" s="11"/>
      <c r="CF46" s="11">
        <v>0</v>
      </c>
      <c r="CG46" s="11">
        <v>0</v>
      </c>
      <c r="CH46" s="30">
        <v>0</v>
      </c>
      <c r="CI46" s="30">
        <f t="shared" si="32"/>
        <v>0</v>
      </c>
      <c r="CJ46" s="30">
        <v>0</v>
      </c>
      <c r="CK46" s="40">
        <v>0</v>
      </c>
      <c r="CL46" s="11"/>
      <c r="CM46" s="11">
        <f t="shared" si="9"/>
        <v>188314.8</v>
      </c>
      <c r="CN46" s="11">
        <f t="shared" si="10"/>
        <v>15702.833333333332</v>
      </c>
      <c r="CO46" s="11">
        <f t="shared" si="33"/>
        <v>17272.515</v>
      </c>
      <c r="CP46" s="11">
        <v>0</v>
      </c>
      <c r="CQ46" s="11">
        <v>0</v>
      </c>
      <c r="CR46" s="11">
        <v>0</v>
      </c>
      <c r="CS46" s="11"/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3">
        <v>37000</v>
      </c>
      <c r="DA46" s="30">
        <v>0</v>
      </c>
      <c r="DB46" s="30">
        <v>0</v>
      </c>
      <c r="DC46" s="11">
        <f t="shared" si="11"/>
        <v>37000</v>
      </c>
      <c r="DD46" s="11">
        <f t="shared" si="12"/>
        <v>0</v>
      </c>
    </row>
    <row r="47" spans="2:108" s="62" customFormat="1" ht="17.25" customHeight="1">
      <c r="B47" s="8">
        <v>38</v>
      </c>
      <c r="C47" s="60" t="s">
        <v>75</v>
      </c>
      <c r="D47" s="90">
        <v>0.4</v>
      </c>
      <c r="E47" s="90">
        <v>176.9</v>
      </c>
      <c r="F47" s="11">
        <f t="shared" si="0"/>
        <v>5909.799999999999</v>
      </c>
      <c r="G47" s="11">
        <f t="shared" si="1"/>
        <v>444.95</v>
      </c>
      <c r="H47" s="10">
        <f t="shared" si="13"/>
        <v>327.89</v>
      </c>
      <c r="I47" s="10">
        <f t="shared" si="14"/>
        <v>73.69142600292167</v>
      </c>
      <c r="J47" s="11">
        <f t="shared" si="2"/>
        <v>1549.8</v>
      </c>
      <c r="K47" s="11">
        <f t="shared" si="3"/>
        <v>147.73333333333335</v>
      </c>
      <c r="L47" s="11">
        <f t="shared" si="15"/>
        <v>30.59</v>
      </c>
      <c r="M47" s="11">
        <f t="shared" si="16"/>
        <v>20.706227436823102</v>
      </c>
      <c r="N47" s="11">
        <f t="shared" si="36"/>
        <v>137</v>
      </c>
      <c r="O47" s="11">
        <f t="shared" si="35"/>
        <v>30</v>
      </c>
      <c r="P47" s="11">
        <f t="shared" si="17"/>
        <v>30.59</v>
      </c>
      <c r="Q47" s="11">
        <f t="shared" si="18"/>
        <v>101.96666666666667</v>
      </c>
      <c r="R47" s="30">
        <v>0</v>
      </c>
      <c r="S47" s="30">
        <f t="shared" si="34"/>
        <v>0</v>
      </c>
      <c r="T47" s="30">
        <v>0</v>
      </c>
      <c r="U47" s="40">
        <v>0</v>
      </c>
      <c r="V47" s="91">
        <v>606.8</v>
      </c>
      <c r="W47" s="30">
        <f t="shared" si="20"/>
        <v>50.56666666666666</v>
      </c>
      <c r="X47" s="30">
        <v>0</v>
      </c>
      <c r="Y47" s="40">
        <f t="shared" si="21"/>
        <v>0</v>
      </c>
      <c r="Z47" s="30">
        <v>137</v>
      </c>
      <c r="AA47" s="30">
        <v>30</v>
      </c>
      <c r="AB47" s="30">
        <v>30.59</v>
      </c>
      <c r="AC47" s="40">
        <f t="shared" si="22"/>
        <v>101.96666666666667</v>
      </c>
      <c r="AD47" s="30">
        <v>0</v>
      </c>
      <c r="AE47" s="11">
        <f t="shared" si="23"/>
        <v>0</v>
      </c>
      <c r="AF47" s="11">
        <v>0</v>
      </c>
      <c r="AG47" s="11" t="e">
        <f t="shared" si="24"/>
        <v>#DIV/0!</v>
      </c>
      <c r="AH47" s="30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30">
        <v>3566.6</v>
      </c>
      <c r="AQ47" s="30">
        <f t="shared" si="25"/>
        <v>297.21666666666664</v>
      </c>
      <c r="AR47" s="30">
        <v>297.3</v>
      </c>
      <c r="AS47" s="40">
        <f t="shared" si="26"/>
        <v>100.0280379072506</v>
      </c>
      <c r="AT47" s="30">
        <v>793.4</v>
      </c>
      <c r="AU47" s="30"/>
      <c r="AV47" s="30"/>
      <c r="AW47" s="30"/>
      <c r="AX47" s="11">
        <v>0</v>
      </c>
      <c r="AY47" s="11">
        <v>0</v>
      </c>
      <c r="AZ47" s="30">
        <v>0</v>
      </c>
      <c r="BA47" s="11">
        <v>0</v>
      </c>
      <c r="BB47" s="11">
        <f aca="true" t="shared" si="37" ref="BB47:BB53">BF47+BJ47+BL47+BN47</f>
        <v>706</v>
      </c>
      <c r="BC47" s="11">
        <f t="shared" si="7"/>
        <v>58.833333333333336</v>
      </c>
      <c r="BD47" s="11">
        <f t="shared" si="27"/>
        <v>0</v>
      </c>
      <c r="BE47" s="11">
        <f t="shared" si="28"/>
        <v>0</v>
      </c>
      <c r="BF47" s="30">
        <v>706</v>
      </c>
      <c r="BG47" s="30">
        <f t="shared" si="29"/>
        <v>58.833333333333336</v>
      </c>
      <c r="BH47" s="30">
        <v>0</v>
      </c>
      <c r="BI47" s="40">
        <f t="shared" si="30"/>
        <v>0</v>
      </c>
      <c r="BJ47" s="11">
        <v>0</v>
      </c>
      <c r="BK47" s="11">
        <v>0</v>
      </c>
      <c r="BL47" s="11">
        <v>0</v>
      </c>
      <c r="BM47" s="11">
        <v>0</v>
      </c>
      <c r="BN47" s="30">
        <v>0</v>
      </c>
      <c r="BO47" s="30">
        <f t="shared" si="31"/>
        <v>0</v>
      </c>
      <c r="BP47" s="30">
        <v>0</v>
      </c>
      <c r="BQ47" s="30">
        <v>0</v>
      </c>
      <c r="BR47" s="30">
        <v>0</v>
      </c>
      <c r="BS47" s="11"/>
      <c r="BT47" s="30">
        <v>0</v>
      </c>
      <c r="BU47" s="11"/>
      <c r="BV47" s="11">
        <v>0</v>
      </c>
      <c r="BW47" s="30"/>
      <c r="BX47" s="11">
        <v>0</v>
      </c>
      <c r="BY47" s="40">
        <f t="shared" si="8"/>
        <v>0</v>
      </c>
      <c r="BZ47" s="30">
        <v>0</v>
      </c>
      <c r="CA47" s="30">
        <v>0</v>
      </c>
      <c r="CB47" s="11">
        <v>0</v>
      </c>
      <c r="CC47" s="30"/>
      <c r="CD47" s="11">
        <v>0</v>
      </c>
      <c r="CE47" s="11"/>
      <c r="CF47" s="11">
        <v>0</v>
      </c>
      <c r="CG47" s="11">
        <v>0</v>
      </c>
      <c r="CH47" s="30">
        <v>100</v>
      </c>
      <c r="CI47" s="30">
        <f t="shared" si="32"/>
        <v>8.333333333333334</v>
      </c>
      <c r="CJ47" s="30">
        <v>0</v>
      </c>
      <c r="CK47" s="40">
        <f>+CJ47/CI47*100</f>
        <v>0</v>
      </c>
      <c r="CL47" s="11"/>
      <c r="CM47" s="11">
        <f t="shared" si="9"/>
        <v>5909.799999999999</v>
      </c>
      <c r="CN47" s="11">
        <f t="shared" si="10"/>
        <v>444.95</v>
      </c>
      <c r="CO47" s="11">
        <f t="shared" si="33"/>
        <v>327.89</v>
      </c>
      <c r="CP47" s="11">
        <v>0</v>
      </c>
      <c r="CQ47" s="11">
        <v>0</v>
      </c>
      <c r="CR47" s="11">
        <v>0</v>
      </c>
      <c r="CS47" s="11"/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3">
        <v>0</v>
      </c>
      <c r="DA47" s="30">
        <v>0</v>
      </c>
      <c r="DB47" s="30">
        <v>0</v>
      </c>
      <c r="DC47" s="11">
        <f t="shared" si="11"/>
        <v>0</v>
      </c>
      <c r="DD47" s="11">
        <f t="shared" si="12"/>
        <v>0</v>
      </c>
    </row>
    <row r="48" spans="2:108" s="62" customFormat="1" ht="17.25" customHeight="1">
      <c r="B48" s="8">
        <v>39</v>
      </c>
      <c r="C48" s="60" t="s">
        <v>76</v>
      </c>
      <c r="D48" s="61">
        <v>373.4</v>
      </c>
      <c r="E48" s="61">
        <v>687.7</v>
      </c>
      <c r="F48" s="11">
        <f t="shared" si="0"/>
        <v>10435.8</v>
      </c>
      <c r="G48" s="11">
        <f t="shared" si="1"/>
        <v>1023.3166666666666</v>
      </c>
      <c r="H48" s="10">
        <f t="shared" si="13"/>
        <v>958.491</v>
      </c>
      <c r="I48" s="10">
        <f t="shared" si="14"/>
        <v>93.66514112607697</v>
      </c>
      <c r="J48" s="11">
        <f t="shared" si="2"/>
        <v>2868</v>
      </c>
      <c r="K48" s="11">
        <f t="shared" si="3"/>
        <v>392.66666666666674</v>
      </c>
      <c r="L48" s="11">
        <f t="shared" si="15"/>
        <v>327.791</v>
      </c>
      <c r="M48" s="11">
        <f t="shared" si="16"/>
        <v>83.47818336162986</v>
      </c>
      <c r="N48" s="11">
        <f t="shared" si="36"/>
        <v>328</v>
      </c>
      <c r="O48" s="11">
        <f t="shared" si="35"/>
        <v>181</v>
      </c>
      <c r="P48" s="11">
        <f t="shared" si="17"/>
        <v>183.921</v>
      </c>
      <c r="Q48" s="11">
        <f t="shared" si="18"/>
        <v>101.61381215469613</v>
      </c>
      <c r="R48" s="30">
        <v>0</v>
      </c>
      <c r="S48" s="30">
        <f t="shared" si="34"/>
        <v>0</v>
      </c>
      <c r="T48" s="30">
        <v>2.083</v>
      </c>
      <c r="U48" s="40">
        <v>0</v>
      </c>
      <c r="V48" s="91">
        <v>2020</v>
      </c>
      <c r="W48" s="30">
        <f t="shared" si="20"/>
        <v>168.33333333333334</v>
      </c>
      <c r="X48" s="30">
        <v>115.87</v>
      </c>
      <c r="Y48" s="40">
        <f t="shared" si="21"/>
        <v>68.83366336633662</v>
      </c>
      <c r="Z48" s="30">
        <v>328</v>
      </c>
      <c r="AA48" s="30">
        <v>181</v>
      </c>
      <c r="AB48" s="30">
        <v>181.838</v>
      </c>
      <c r="AC48" s="40">
        <f t="shared" si="22"/>
        <v>100.46298342541435</v>
      </c>
      <c r="AD48" s="30">
        <v>20</v>
      </c>
      <c r="AE48" s="11">
        <f t="shared" si="23"/>
        <v>1.6666666666666667</v>
      </c>
      <c r="AF48" s="11">
        <v>0</v>
      </c>
      <c r="AG48" s="11">
        <f t="shared" si="24"/>
        <v>0</v>
      </c>
      <c r="AH48" s="30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30">
        <v>7567.8</v>
      </c>
      <c r="AQ48" s="30">
        <f t="shared" si="25"/>
        <v>630.65</v>
      </c>
      <c r="AR48" s="30">
        <v>630.7</v>
      </c>
      <c r="AS48" s="40">
        <f t="shared" si="26"/>
        <v>100.00792832791565</v>
      </c>
      <c r="AT48" s="30"/>
      <c r="AU48" s="30"/>
      <c r="AV48" s="30"/>
      <c r="AW48" s="30"/>
      <c r="AX48" s="11">
        <v>0</v>
      </c>
      <c r="AY48" s="11">
        <v>0</v>
      </c>
      <c r="AZ48" s="30">
        <v>0</v>
      </c>
      <c r="BA48" s="11">
        <v>0</v>
      </c>
      <c r="BB48" s="11">
        <f t="shared" si="37"/>
        <v>500</v>
      </c>
      <c r="BC48" s="11">
        <f t="shared" si="7"/>
        <v>41.666666666666664</v>
      </c>
      <c r="BD48" s="11">
        <f t="shared" si="27"/>
        <v>20</v>
      </c>
      <c r="BE48" s="11">
        <f t="shared" si="28"/>
        <v>48.00000000000001</v>
      </c>
      <c r="BF48" s="30">
        <v>500</v>
      </c>
      <c r="BG48" s="30">
        <f t="shared" si="29"/>
        <v>41.666666666666664</v>
      </c>
      <c r="BH48" s="30">
        <v>20</v>
      </c>
      <c r="BI48" s="40">
        <f t="shared" si="30"/>
        <v>48.00000000000001</v>
      </c>
      <c r="BJ48" s="11">
        <v>0</v>
      </c>
      <c r="BK48" s="11">
        <v>0</v>
      </c>
      <c r="BL48" s="11">
        <v>0</v>
      </c>
      <c r="BM48" s="11">
        <v>0</v>
      </c>
      <c r="BN48" s="30">
        <v>0</v>
      </c>
      <c r="BO48" s="30">
        <f t="shared" si="31"/>
        <v>0</v>
      </c>
      <c r="BP48" s="30">
        <v>0</v>
      </c>
      <c r="BQ48" s="30">
        <v>0</v>
      </c>
      <c r="BR48" s="30">
        <v>0</v>
      </c>
      <c r="BS48" s="11"/>
      <c r="BT48" s="30">
        <v>0</v>
      </c>
      <c r="BU48" s="11"/>
      <c r="BV48" s="11">
        <v>0</v>
      </c>
      <c r="BW48" s="30"/>
      <c r="BX48" s="11">
        <v>0</v>
      </c>
      <c r="BY48" s="40">
        <f t="shared" si="8"/>
        <v>0</v>
      </c>
      <c r="BZ48" s="30">
        <v>8</v>
      </c>
      <c r="CA48" s="30">
        <v>0</v>
      </c>
      <c r="CB48" s="11">
        <v>0</v>
      </c>
      <c r="CC48" s="30"/>
      <c r="CD48" s="11">
        <v>0</v>
      </c>
      <c r="CE48" s="11"/>
      <c r="CF48" s="11">
        <v>0</v>
      </c>
      <c r="CG48" s="11">
        <v>0</v>
      </c>
      <c r="CH48" s="30">
        <v>0</v>
      </c>
      <c r="CI48" s="30">
        <f t="shared" si="32"/>
        <v>0</v>
      </c>
      <c r="CJ48" s="30">
        <v>0</v>
      </c>
      <c r="CK48" s="40">
        <v>0</v>
      </c>
      <c r="CL48" s="11"/>
      <c r="CM48" s="11">
        <f t="shared" si="9"/>
        <v>10435.8</v>
      </c>
      <c r="CN48" s="11">
        <f t="shared" si="10"/>
        <v>1023.3166666666666</v>
      </c>
      <c r="CO48" s="11">
        <f t="shared" si="33"/>
        <v>958.491</v>
      </c>
      <c r="CP48" s="11">
        <v>0</v>
      </c>
      <c r="CQ48" s="11">
        <v>0</v>
      </c>
      <c r="CR48" s="11">
        <v>0</v>
      </c>
      <c r="CS48" s="11"/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3">
        <v>0</v>
      </c>
      <c r="DA48" s="30">
        <v>0</v>
      </c>
      <c r="DB48" s="30">
        <v>0</v>
      </c>
      <c r="DC48" s="11">
        <f t="shared" si="11"/>
        <v>0</v>
      </c>
      <c r="DD48" s="11">
        <f t="shared" si="12"/>
        <v>0</v>
      </c>
    </row>
    <row r="49" spans="2:108" s="62" customFormat="1" ht="17.25" customHeight="1">
      <c r="B49" s="8">
        <v>40</v>
      </c>
      <c r="C49" s="60" t="s">
        <v>77</v>
      </c>
      <c r="D49" s="90">
        <v>0</v>
      </c>
      <c r="E49" s="90">
        <v>436.9</v>
      </c>
      <c r="F49" s="11">
        <f t="shared" si="0"/>
        <v>15813.9</v>
      </c>
      <c r="G49" s="11">
        <f t="shared" si="1"/>
        <v>1397.825</v>
      </c>
      <c r="H49" s="10">
        <f t="shared" si="13"/>
        <v>1234.054</v>
      </c>
      <c r="I49" s="10">
        <f t="shared" si="14"/>
        <v>88.28386958310233</v>
      </c>
      <c r="J49" s="11">
        <f t="shared" si="2"/>
        <v>4620</v>
      </c>
      <c r="K49" s="11">
        <f t="shared" si="3"/>
        <v>465</v>
      </c>
      <c r="L49" s="11">
        <f t="shared" si="15"/>
        <v>301.254</v>
      </c>
      <c r="M49" s="11">
        <f t="shared" si="16"/>
        <v>64.7858064516129</v>
      </c>
      <c r="N49" s="11">
        <f t="shared" si="36"/>
        <v>600</v>
      </c>
      <c r="O49" s="11">
        <f t="shared" si="35"/>
        <v>130</v>
      </c>
      <c r="P49" s="11">
        <f t="shared" si="17"/>
        <v>131.59199999999998</v>
      </c>
      <c r="Q49" s="11">
        <f t="shared" si="18"/>
        <v>101.22461538461538</v>
      </c>
      <c r="R49" s="30">
        <v>0</v>
      </c>
      <c r="S49" s="30">
        <f t="shared" si="34"/>
        <v>0</v>
      </c>
      <c r="T49" s="30">
        <v>1.641</v>
      </c>
      <c r="U49" s="40">
        <v>0</v>
      </c>
      <c r="V49" s="91">
        <v>2360</v>
      </c>
      <c r="W49" s="30">
        <f t="shared" si="20"/>
        <v>196.66666666666666</v>
      </c>
      <c r="X49" s="30">
        <v>169.662</v>
      </c>
      <c r="Y49" s="40">
        <f t="shared" si="21"/>
        <v>86.26881355932204</v>
      </c>
      <c r="Z49" s="30">
        <v>600</v>
      </c>
      <c r="AA49" s="30">
        <v>130</v>
      </c>
      <c r="AB49" s="30">
        <v>129.951</v>
      </c>
      <c r="AC49" s="40">
        <f t="shared" si="22"/>
        <v>99.96230769230769</v>
      </c>
      <c r="AD49" s="30">
        <v>60</v>
      </c>
      <c r="AE49" s="11">
        <f t="shared" si="23"/>
        <v>5</v>
      </c>
      <c r="AF49" s="11">
        <v>0</v>
      </c>
      <c r="AG49" s="11">
        <f t="shared" si="24"/>
        <v>0</v>
      </c>
      <c r="AH49" s="30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30">
        <v>11193.9</v>
      </c>
      <c r="AQ49" s="30">
        <f t="shared" si="25"/>
        <v>932.8249999999999</v>
      </c>
      <c r="AR49" s="30">
        <v>932.8</v>
      </c>
      <c r="AS49" s="40">
        <f t="shared" si="26"/>
        <v>99.99731996891164</v>
      </c>
      <c r="AT49" s="30"/>
      <c r="AU49" s="30"/>
      <c r="AV49" s="30"/>
      <c r="AW49" s="30"/>
      <c r="AX49" s="11">
        <v>0</v>
      </c>
      <c r="AY49" s="11">
        <v>0</v>
      </c>
      <c r="AZ49" s="30">
        <v>0</v>
      </c>
      <c r="BA49" s="11">
        <v>0</v>
      </c>
      <c r="BB49" s="11">
        <f t="shared" si="37"/>
        <v>1100</v>
      </c>
      <c r="BC49" s="11">
        <f t="shared" si="7"/>
        <v>91.66666666666667</v>
      </c>
      <c r="BD49" s="11">
        <f t="shared" si="27"/>
        <v>0</v>
      </c>
      <c r="BE49" s="11">
        <f t="shared" si="28"/>
        <v>0</v>
      </c>
      <c r="BF49" s="30">
        <v>1100</v>
      </c>
      <c r="BG49" s="30">
        <f t="shared" si="29"/>
        <v>91.66666666666667</v>
      </c>
      <c r="BH49" s="30">
        <v>0</v>
      </c>
      <c r="BI49" s="40">
        <f t="shared" si="30"/>
        <v>0</v>
      </c>
      <c r="BJ49" s="11">
        <v>0</v>
      </c>
      <c r="BK49" s="11">
        <v>0</v>
      </c>
      <c r="BL49" s="11">
        <v>0</v>
      </c>
      <c r="BM49" s="11">
        <v>0</v>
      </c>
      <c r="BN49" s="30">
        <v>0</v>
      </c>
      <c r="BO49" s="30">
        <f t="shared" si="31"/>
        <v>0</v>
      </c>
      <c r="BP49" s="30">
        <v>0</v>
      </c>
      <c r="BQ49" s="30">
        <v>0</v>
      </c>
      <c r="BR49" s="30">
        <v>0</v>
      </c>
      <c r="BS49" s="11"/>
      <c r="BT49" s="30">
        <v>0</v>
      </c>
      <c r="BU49" s="11"/>
      <c r="BV49" s="11">
        <v>0</v>
      </c>
      <c r="BW49" s="30"/>
      <c r="BX49" s="11">
        <v>0</v>
      </c>
      <c r="BY49" s="40">
        <f t="shared" si="8"/>
        <v>0</v>
      </c>
      <c r="BZ49" s="30">
        <v>0</v>
      </c>
      <c r="CA49" s="30">
        <v>0</v>
      </c>
      <c r="CB49" s="11">
        <v>0</v>
      </c>
      <c r="CC49" s="30"/>
      <c r="CD49" s="11">
        <v>0</v>
      </c>
      <c r="CE49" s="11"/>
      <c r="CF49" s="11">
        <v>0</v>
      </c>
      <c r="CG49" s="11">
        <v>0</v>
      </c>
      <c r="CH49" s="30">
        <v>500</v>
      </c>
      <c r="CI49" s="30">
        <f t="shared" si="32"/>
        <v>41.666666666666664</v>
      </c>
      <c r="CJ49" s="30">
        <v>0</v>
      </c>
      <c r="CK49" s="40">
        <f>+CJ49/CI49*100</f>
        <v>0</v>
      </c>
      <c r="CL49" s="11"/>
      <c r="CM49" s="11">
        <f t="shared" si="9"/>
        <v>15813.9</v>
      </c>
      <c r="CN49" s="11">
        <f t="shared" si="10"/>
        <v>1397.825</v>
      </c>
      <c r="CO49" s="11">
        <f t="shared" si="33"/>
        <v>1234.054</v>
      </c>
      <c r="CP49" s="11">
        <v>0</v>
      </c>
      <c r="CQ49" s="11">
        <v>0</v>
      </c>
      <c r="CR49" s="11">
        <v>0</v>
      </c>
      <c r="CS49" s="11"/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3">
        <v>0</v>
      </c>
      <c r="DA49" s="30">
        <v>0</v>
      </c>
      <c r="DB49" s="30">
        <v>0</v>
      </c>
      <c r="DC49" s="11">
        <f t="shared" si="11"/>
        <v>0</v>
      </c>
      <c r="DD49" s="11">
        <f t="shared" si="12"/>
        <v>0</v>
      </c>
    </row>
    <row r="50" spans="2:108" s="62" customFormat="1" ht="17.25" customHeight="1">
      <c r="B50" s="8">
        <v>41</v>
      </c>
      <c r="C50" s="60" t="s">
        <v>78</v>
      </c>
      <c r="D50" s="90">
        <v>589.5</v>
      </c>
      <c r="E50" s="90">
        <v>349.5</v>
      </c>
      <c r="F50" s="11">
        <f t="shared" si="0"/>
        <v>6078.1</v>
      </c>
      <c r="G50" s="11">
        <f t="shared" si="1"/>
        <v>482.50000000000006</v>
      </c>
      <c r="H50" s="10">
        <f t="shared" si="13"/>
        <v>321.5</v>
      </c>
      <c r="I50" s="10">
        <f t="shared" si="14"/>
        <v>66.6321243523316</v>
      </c>
      <c r="J50" s="11">
        <f t="shared" si="2"/>
        <v>2045.5</v>
      </c>
      <c r="K50" s="11">
        <f t="shared" si="3"/>
        <v>173.33333333333334</v>
      </c>
      <c r="L50" s="11">
        <f t="shared" si="15"/>
        <v>29.8</v>
      </c>
      <c r="M50" s="11">
        <f t="shared" si="16"/>
        <v>17.192307692307693</v>
      </c>
      <c r="N50" s="11">
        <f t="shared" si="36"/>
        <v>135</v>
      </c>
      <c r="O50" s="11">
        <f t="shared" si="35"/>
        <v>11.25</v>
      </c>
      <c r="P50" s="11">
        <f t="shared" si="17"/>
        <v>8</v>
      </c>
      <c r="Q50" s="11">
        <f t="shared" si="18"/>
        <v>71.11111111111111</v>
      </c>
      <c r="R50" s="30">
        <v>0</v>
      </c>
      <c r="S50" s="30">
        <f t="shared" si="34"/>
        <v>0</v>
      </c>
      <c r="T50" s="30">
        <v>0</v>
      </c>
      <c r="U50" s="40">
        <v>0</v>
      </c>
      <c r="V50" s="91">
        <v>1220</v>
      </c>
      <c r="W50" s="30">
        <f t="shared" si="20"/>
        <v>101.66666666666667</v>
      </c>
      <c r="X50" s="30">
        <v>0</v>
      </c>
      <c r="Y50" s="40">
        <f t="shared" si="21"/>
        <v>0</v>
      </c>
      <c r="Z50" s="30">
        <v>135</v>
      </c>
      <c r="AA50" s="30">
        <f>+Z50/12*1</f>
        <v>11.25</v>
      </c>
      <c r="AB50" s="30">
        <v>8</v>
      </c>
      <c r="AC50" s="40">
        <f t="shared" si="22"/>
        <v>71.11111111111111</v>
      </c>
      <c r="AD50" s="30">
        <v>25.5</v>
      </c>
      <c r="AE50" s="11">
        <v>5</v>
      </c>
      <c r="AF50" s="11">
        <v>5</v>
      </c>
      <c r="AG50" s="11">
        <f t="shared" si="24"/>
        <v>100</v>
      </c>
      <c r="AH50" s="30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30">
        <v>3500</v>
      </c>
      <c r="AQ50" s="30">
        <f t="shared" si="25"/>
        <v>291.6666666666667</v>
      </c>
      <c r="AR50" s="30">
        <v>291.7</v>
      </c>
      <c r="AS50" s="40">
        <f t="shared" si="26"/>
        <v>100.01142857142855</v>
      </c>
      <c r="AT50" s="30">
        <v>532.6</v>
      </c>
      <c r="AU50" s="30"/>
      <c r="AV50" s="30"/>
      <c r="AW50" s="30"/>
      <c r="AX50" s="11">
        <v>0</v>
      </c>
      <c r="AY50" s="11">
        <v>0</v>
      </c>
      <c r="AZ50" s="30">
        <v>0</v>
      </c>
      <c r="BA50" s="11">
        <v>0</v>
      </c>
      <c r="BB50" s="11">
        <f t="shared" si="37"/>
        <v>665</v>
      </c>
      <c r="BC50" s="11">
        <f t="shared" si="7"/>
        <v>55.416666666666664</v>
      </c>
      <c r="BD50" s="11">
        <f t="shared" si="27"/>
        <v>16.8</v>
      </c>
      <c r="BE50" s="11">
        <f t="shared" si="28"/>
        <v>30.315789473684212</v>
      </c>
      <c r="BF50" s="30">
        <v>455</v>
      </c>
      <c r="BG50" s="30">
        <f t="shared" si="29"/>
        <v>37.916666666666664</v>
      </c>
      <c r="BH50" s="30">
        <v>0</v>
      </c>
      <c r="BI50" s="40">
        <f t="shared" si="30"/>
        <v>0</v>
      </c>
      <c r="BJ50" s="11">
        <v>0</v>
      </c>
      <c r="BK50" s="11">
        <v>0</v>
      </c>
      <c r="BL50" s="11">
        <v>0</v>
      </c>
      <c r="BM50" s="11">
        <v>0</v>
      </c>
      <c r="BN50" s="30">
        <v>210</v>
      </c>
      <c r="BO50" s="30">
        <f t="shared" si="31"/>
        <v>17.5</v>
      </c>
      <c r="BP50" s="30">
        <v>16.8</v>
      </c>
      <c r="BQ50" s="30">
        <f>+BP50/BO50*100</f>
        <v>96.00000000000001</v>
      </c>
      <c r="BR50" s="30">
        <v>0</v>
      </c>
      <c r="BS50" s="11"/>
      <c r="BT50" s="30">
        <v>0</v>
      </c>
      <c r="BU50" s="11"/>
      <c r="BV50" s="11">
        <v>0</v>
      </c>
      <c r="BW50" s="30"/>
      <c r="BX50" s="11">
        <v>0</v>
      </c>
      <c r="BY50" s="40">
        <f t="shared" si="8"/>
        <v>0</v>
      </c>
      <c r="BZ50" s="30">
        <v>0</v>
      </c>
      <c r="CA50" s="30">
        <v>0</v>
      </c>
      <c r="CB50" s="11">
        <v>0</v>
      </c>
      <c r="CC50" s="30"/>
      <c r="CD50" s="11">
        <v>0</v>
      </c>
      <c r="CE50" s="11"/>
      <c r="CF50" s="11">
        <v>0</v>
      </c>
      <c r="CG50" s="11">
        <v>0</v>
      </c>
      <c r="CH50" s="30">
        <v>0</v>
      </c>
      <c r="CI50" s="30">
        <f t="shared" si="32"/>
        <v>0</v>
      </c>
      <c r="CJ50" s="30">
        <v>0</v>
      </c>
      <c r="CK50" s="40">
        <v>0</v>
      </c>
      <c r="CL50" s="11"/>
      <c r="CM50" s="11">
        <f t="shared" si="9"/>
        <v>6078.1</v>
      </c>
      <c r="CN50" s="11">
        <f t="shared" si="10"/>
        <v>482.50000000000006</v>
      </c>
      <c r="CO50" s="11">
        <f t="shared" si="33"/>
        <v>321.5</v>
      </c>
      <c r="CP50" s="11">
        <v>0</v>
      </c>
      <c r="CQ50" s="11">
        <v>0</v>
      </c>
      <c r="CR50" s="11">
        <v>0</v>
      </c>
      <c r="CS50" s="11"/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3">
        <v>0</v>
      </c>
      <c r="DA50" s="30">
        <v>0</v>
      </c>
      <c r="DB50" s="30">
        <v>0</v>
      </c>
      <c r="DC50" s="11">
        <f t="shared" si="11"/>
        <v>0</v>
      </c>
      <c r="DD50" s="11">
        <f t="shared" si="12"/>
        <v>0</v>
      </c>
    </row>
    <row r="51" spans="2:108" s="62" customFormat="1" ht="17.25" customHeight="1">
      <c r="B51" s="8">
        <v>42</v>
      </c>
      <c r="C51" s="60" t="s">
        <v>79</v>
      </c>
      <c r="D51" s="90">
        <v>1148.7</v>
      </c>
      <c r="E51" s="90">
        <v>670</v>
      </c>
      <c r="F51" s="11">
        <f t="shared" si="0"/>
        <v>13167</v>
      </c>
      <c r="G51" s="11">
        <f t="shared" si="1"/>
        <v>1229.7499999999998</v>
      </c>
      <c r="H51" s="10">
        <f t="shared" si="13"/>
        <v>1070.6180000000002</v>
      </c>
      <c r="I51" s="10">
        <f t="shared" si="14"/>
        <v>87.05980890424885</v>
      </c>
      <c r="J51" s="11">
        <f t="shared" si="2"/>
        <v>3030</v>
      </c>
      <c r="K51" s="11">
        <f t="shared" si="3"/>
        <v>385.00000000000006</v>
      </c>
      <c r="L51" s="11">
        <f t="shared" si="15"/>
        <v>225.81799999999998</v>
      </c>
      <c r="M51" s="11">
        <f t="shared" si="16"/>
        <v>58.654025974025956</v>
      </c>
      <c r="N51" s="11">
        <f t="shared" si="36"/>
        <v>450</v>
      </c>
      <c r="O51" s="11">
        <f t="shared" si="35"/>
        <v>170</v>
      </c>
      <c r="P51" s="11">
        <f t="shared" si="17"/>
        <v>172.538</v>
      </c>
      <c r="Q51" s="11">
        <f t="shared" si="18"/>
        <v>101.49294117647058</v>
      </c>
      <c r="R51" s="30">
        <v>0</v>
      </c>
      <c r="S51" s="30">
        <f t="shared" si="34"/>
        <v>0</v>
      </c>
      <c r="T51" s="30">
        <v>0.113</v>
      </c>
      <c r="U51" s="40">
        <v>0</v>
      </c>
      <c r="V51" s="91">
        <v>1750</v>
      </c>
      <c r="W51" s="30">
        <f t="shared" si="20"/>
        <v>145.83333333333334</v>
      </c>
      <c r="X51" s="30">
        <v>37.2</v>
      </c>
      <c r="Y51" s="40">
        <f t="shared" si="21"/>
        <v>25.50857142857143</v>
      </c>
      <c r="Z51" s="30">
        <v>450</v>
      </c>
      <c r="AA51" s="30">
        <v>170</v>
      </c>
      <c r="AB51" s="30">
        <v>172.425</v>
      </c>
      <c r="AC51" s="40">
        <f t="shared" si="22"/>
        <v>101.4264705882353</v>
      </c>
      <c r="AD51" s="30">
        <v>20</v>
      </c>
      <c r="AE51" s="11">
        <f t="shared" si="23"/>
        <v>1.6666666666666667</v>
      </c>
      <c r="AF51" s="11">
        <v>0</v>
      </c>
      <c r="AG51" s="11">
        <f t="shared" si="24"/>
        <v>0</v>
      </c>
      <c r="AH51" s="30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30">
        <v>10137</v>
      </c>
      <c r="AQ51" s="30">
        <f t="shared" si="25"/>
        <v>844.75</v>
      </c>
      <c r="AR51" s="30">
        <v>844.8</v>
      </c>
      <c r="AS51" s="40">
        <f t="shared" si="26"/>
        <v>100.00591891092039</v>
      </c>
      <c r="AT51" s="30"/>
      <c r="AU51" s="30"/>
      <c r="AV51" s="30"/>
      <c r="AW51" s="30"/>
      <c r="AX51" s="11">
        <v>0</v>
      </c>
      <c r="AY51" s="11">
        <v>0</v>
      </c>
      <c r="AZ51" s="30">
        <v>0</v>
      </c>
      <c r="BA51" s="11">
        <v>0</v>
      </c>
      <c r="BB51" s="11">
        <f t="shared" si="37"/>
        <v>800</v>
      </c>
      <c r="BC51" s="11">
        <f t="shared" si="7"/>
        <v>66.66666666666667</v>
      </c>
      <c r="BD51" s="11">
        <f t="shared" si="27"/>
        <v>16.08</v>
      </c>
      <c r="BE51" s="11">
        <f t="shared" si="28"/>
        <v>24.119999999999997</v>
      </c>
      <c r="BF51" s="30">
        <v>800</v>
      </c>
      <c r="BG51" s="30">
        <f t="shared" si="29"/>
        <v>66.66666666666667</v>
      </c>
      <c r="BH51" s="30">
        <v>16.08</v>
      </c>
      <c r="BI51" s="40">
        <f t="shared" si="30"/>
        <v>24.119999999999997</v>
      </c>
      <c r="BJ51" s="11">
        <v>0</v>
      </c>
      <c r="BK51" s="11">
        <v>0</v>
      </c>
      <c r="BL51" s="11">
        <v>0</v>
      </c>
      <c r="BM51" s="11">
        <v>0</v>
      </c>
      <c r="BN51" s="30">
        <v>0</v>
      </c>
      <c r="BO51" s="30">
        <f t="shared" si="31"/>
        <v>0</v>
      </c>
      <c r="BP51" s="30">
        <v>0</v>
      </c>
      <c r="BQ51" s="30">
        <v>0</v>
      </c>
      <c r="BR51" s="30">
        <v>0</v>
      </c>
      <c r="BS51" s="11"/>
      <c r="BT51" s="30">
        <v>0</v>
      </c>
      <c r="BU51" s="11"/>
      <c r="BV51" s="11">
        <v>0</v>
      </c>
      <c r="BW51" s="30"/>
      <c r="BX51" s="11">
        <v>10</v>
      </c>
      <c r="BY51" s="40">
        <f t="shared" si="8"/>
        <v>0.8333333333333334</v>
      </c>
      <c r="BZ51" s="30">
        <v>0</v>
      </c>
      <c r="CA51" s="30">
        <f>+BZ51/BY51*100</f>
        <v>0</v>
      </c>
      <c r="CB51" s="11">
        <v>0</v>
      </c>
      <c r="CC51" s="30"/>
      <c r="CD51" s="11">
        <v>0</v>
      </c>
      <c r="CE51" s="11"/>
      <c r="CF51" s="11">
        <v>0</v>
      </c>
      <c r="CG51" s="11">
        <v>0</v>
      </c>
      <c r="CH51" s="30">
        <v>0</v>
      </c>
      <c r="CI51" s="30">
        <f t="shared" si="32"/>
        <v>0</v>
      </c>
      <c r="CJ51" s="30">
        <v>0</v>
      </c>
      <c r="CK51" s="40">
        <v>0</v>
      </c>
      <c r="CL51" s="11"/>
      <c r="CM51" s="11">
        <f t="shared" si="9"/>
        <v>13167</v>
      </c>
      <c r="CN51" s="11">
        <f t="shared" si="10"/>
        <v>1229.7499999999998</v>
      </c>
      <c r="CO51" s="11">
        <f t="shared" si="33"/>
        <v>1070.6180000000002</v>
      </c>
      <c r="CP51" s="11">
        <v>0</v>
      </c>
      <c r="CQ51" s="11">
        <v>0</v>
      </c>
      <c r="CR51" s="11">
        <v>0</v>
      </c>
      <c r="CS51" s="11"/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3">
        <v>0</v>
      </c>
      <c r="DA51" s="30">
        <v>0</v>
      </c>
      <c r="DB51" s="30">
        <v>0</v>
      </c>
      <c r="DC51" s="11">
        <f t="shared" si="11"/>
        <v>0</v>
      </c>
      <c r="DD51" s="11">
        <f t="shared" si="12"/>
        <v>0</v>
      </c>
    </row>
    <row r="52" spans="2:108" s="62" customFormat="1" ht="17.25" customHeight="1">
      <c r="B52" s="8">
        <v>43</v>
      </c>
      <c r="C52" s="60" t="s">
        <v>80</v>
      </c>
      <c r="D52" s="61">
        <v>202.7</v>
      </c>
      <c r="E52" s="61">
        <v>113.4</v>
      </c>
      <c r="F52" s="11">
        <f t="shared" si="0"/>
        <v>197108.5</v>
      </c>
      <c r="G52" s="11">
        <f t="shared" si="1"/>
        <v>12752.875</v>
      </c>
      <c r="H52" s="10">
        <f t="shared" si="13"/>
        <v>11591.201</v>
      </c>
      <c r="I52" s="10">
        <f t="shared" si="14"/>
        <v>90.89088538858884</v>
      </c>
      <c r="J52" s="11">
        <f t="shared" si="2"/>
        <v>115870.5</v>
      </c>
      <c r="K52" s="11">
        <f t="shared" si="3"/>
        <v>6786.8083333333325</v>
      </c>
      <c r="L52" s="11">
        <f t="shared" si="15"/>
        <v>6999.000999999999</v>
      </c>
      <c r="M52" s="11">
        <f t="shared" si="16"/>
        <v>103.1265457376258</v>
      </c>
      <c r="N52" s="11">
        <f t="shared" si="36"/>
        <v>30341.699999999997</v>
      </c>
      <c r="O52" s="11">
        <f t="shared" si="35"/>
        <v>3068.3</v>
      </c>
      <c r="P52" s="11">
        <f t="shared" si="17"/>
        <v>3284.2380000000003</v>
      </c>
      <c r="Q52" s="11">
        <f t="shared" si="18"/>
        <v>107.03770817716651</v>
      </c>
      <c r="R52" s="30">
        <v>10560.4</v>
      </c>
      <c r="S52" s="30">
        <v>2018.3</v>
      </c>
      <c r="T52" s="30">
        <v>2018.271</v>
      </c>
      <c r="U52" s="40">
        <f t="shared" si="19"/>
        <v>99.99856314720309</v>
      </c>
      <c r="V52" s="91">
        <v>11278.1</v>
      </c>
      <c r="W52" s="30">
        <f>+V52/12*1</f>
        <v>939.8416666666667</v>
      </c>
      <c r="X52" s="30">
        <v>1223.418</v>
      </c>
      <c r="Y52" s="40">
        <f t="shared" si="21"/>
        <v>130.1727773295147</v>
      </c>
      <c r="Z52" s="30">
        <v>19781.3</v>
      </c>
      <c r="AA52" s="30">
        <v>1050</v>
      </c>
      <c r="AB52" s="30">
        <v>1265.967</v>
      </c>
      <c r="AC52" s="40">
        <f t="shared" si="22"/>
        <v>120.56828571428572</v>
      </c>
      <c r="AD52" s="30">
        <v>7142.8</v>
      </c>
      <c r="AE52" s="11">
        <v>589</v>
      </c>
      <c r="AF52" s="11">
        <v>695.61</v>
      </c>
      <c r="AG52" s="11">
        <f t="shared" si="24"/>
        <v>118.10016977928693</v>
      </c>
      <c r="AH52" s="30">
        <v>500</v>
      </c>
      <c r="AI52" s="11">
        <v>40</v>
      </c>
      <c r="AJ52" s="11">
        <v>10</v>
      </c>
      <c r="AK52" s="11">
        <f>+AJ52/AI52*100</f>
        <v>25</v>
      </c>
      <c r="AL52" s="11">
        <v>0</v>
      </c>
      <c r="AM52" s="11">
        <v>0</v>
      </c>
      <c r="AN52" s="11">
        <v>0</v>
      </c>
      <c r="AO52" s="11">
        <v>0</v>
      </c>
      <c r="AP52" s="30">
        <v>55106.8</v>
      </c>
      <c r="AQ52" s="30">
        <f t="shared" si="25"/>
        <v>4592.233333333334</v>
      </c>
      <c r="AR52" s="30">
        <v>4592.2</v>
      </c>
      <c r="AS52" s="40">
        <f t="shared" si="26"/>
        <v>99.99927413676714</v>
      </c>
      <c r="AT52" s="30">
        <v>14757.4</v>
      </c>
      <c r="AU52" s="30"/>
      <c r="AV52" s="30"/>
      <c r="AW52" s="30"/>
      <c r="AX52" s="11">
        <v>0</v>
      </c>
      <c r="AY52" s="11">
        <v>0</v>
      </c>
      <c r="AZ52" s="30">
        <v>0</v>
      </c>
      <c r="BA52" s="11">
        <v>0</v>
      </c>
      <c r="BB52" s="11">
        <f t="shared" si="37"/>
        <v>7640</v>
      </c>
      <c r="BC52" s="11">
        <f t="shared" si="7"/>
        <v>636.6666666666666</v>
      </c>
      <c r="BD52" s="11">
        <f t="shared" si="27"/>
        <v>377.428</v>
      </c>
      <c r="BE52" s="11">
        <f t="shared" si="28"/>
        <v>59.28188481675393</v>
      </c>
      <c r="BF52" s="30">
        <v>2518</v>
      </c>
      <c r="BG52" s="30">
        <f t="shared" si="29"/>
        <v>209.83333333333334</v>
      </c>
      <c r="BH52" s="30">
        <v>147.428</v>
      </c>
      <c r="BI52" s="40">
        <f t="shared" si="30"/>
        <v>70.2595710881652</v>
      </c>
      <c r="BJ52" s="11">
        <v>0</v>
      </c>
      <c r="BK52" s="11">
        <v>0</v>
      </c>
      <c r="BL52" s="11">
        <v>0</v>
      </c>
      <c r="BM52" s="11">
        <v>0</v>
      </c>
      <c r="BN52" s="30">
        <v>5122</v>
      </c>
      <c r="BO52" s="30">
        <f t="shared" si="31"/>
        <v>426.8333333333333</v>
      </c>
      <c r="BP52" s="30">
        <v>230</v>
      </c>
      <c r="BQ52" s="30">
        <f>+BP52/BO52*100</f>
        <v>53.88520109332292</v>
      </c>
      <c r="BR52" s="30">
        <v>0</v>
      </c>
      <c r="BS52" s="11"/>
      <c r="BT52" s="30">
        <v>11373.8</v>
      </c>
      <c r="BU52" s="11">
        <v>947</v>
      </c>
      <c r="BV52" s="11">
        <v>0</v>
      </c>
      <c r="BW52" s="30"/>
      <c r="BX52" s="11">
        <v>0</v>
      </c>
      <c r="BY52" s="40">
        <f t="shared" si="8"/>
        <v>0</v>
      </c>
      <c r="BZ52" s="30">
        <v>15</v>
      </c>
      <c r="CA52" s="30">
        <v>100</v>
      </c>
      <c r="CB52" s="11">
        <v>0</v>
      </c>
      <c r="CC52" s="30"/>
      <c r="CD52" s="11">
        <v>1500</v>
      </c>
      <c r="CE52" s="11">
        <v>124</v>
      </c>
      <c r="CF52" s="11">
        <v>0</v>
      </c>
      <c r="CG52" s="11">
        <v>0</v>
      </c>
      <c r="CH52" s="30">
        <f>59110-1642.1</f>
        <v>57467.9</v>
      </c>
      <c r="CI52" s="30">
        <v>1389</v>
      </c>
      <c r="CJ52" s="30">
        <v>1393.307</v>
      </c>
      <c r="CK52" s="40">
        <f>+CJ52/CI52*100</f>
        <v>100.3100791936645</v>
      </c>
      <c r="CL52" s="11"/>
      <c r="CM52" s="11">
        <f t="shared" si="9"/>
        <v>197108.5</v>
      </c>
      <c r="CN52" s="11">
        <f t="shared" si="10"/>
        <v>12752.875</v>
      </c>
      <c r="CO52" s="11">
        <f t="shared" si="33"/>
        <v>11591.201</v>
      </c>
      <c r="CP52" s="11">
        <v>0</v>
      </c>
      <c r="CQ52" s="11">
        <v>0</v>
      </c>
      <c r="CR52" s="11">
        <v>0</v>
      </c>
      <c r="CS52" s="11"/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3">
        <v>0</v>
      </c>
      <c r="DA52" s="30">
        <v>0</v>
      </c>
      <c r="DB52" s="30">
        <v>0</v>
      </c>
      <c r="DC52" s="11">
        <f t="shared" si="11"/>
        <v>0</v>
      </c>
      <c r="DD52" s="11">
        <f t="shared" si="12"/>
        <v>0</v>
      </c>
    </row>
    <row r="53" spans="2:108" s="62" customFormat="1" ht="17.25" customHeight="1">
      <c r="B53" s="8">
        <v>44</v>
      </c>
      <c r="C53" s="60" t="s">
        <v>81</v>
      </c>
      <c r="D53" s="90">
        <v>2556.2</v>
      </c>
      <c r="E53" s="90">
        <v>37701.2</v>
      </c>
      <c r="F53" s="11">
        <f t="shared" si="0"/>
        <v>81105.1</v>
      </c>
      <c r="G53" s="11">
        <f t="shared" si="1"/>
        <v>6992.258333333333</v>
      </c>
      <c r="H53" s="10">
        <f t="shared" si="13"/>
        <v>6570.3589999999995</v>
      </c>
      <c r="I53" s="10">
        <f t="shared" si="14"/>
        <v>93.96619356407264</v>
      </c>
      <c r="J53" s="11">
        <f t="shared" si="2"/>
        <v>67054</v>
      </c>
      <c r="K53" s="11">
        <f t="shared" si="3"/>
        <v>5788</v>
      </c>
      <c r="L53" s="11">
        <f t="shared" si="15"/>
        <v>5399.459</v>
      </c>
      <c r="M53" s="11">
        <f t="shared" si="16"/>
        <v>93.28712854181063</v>
      </c>
      <c r="N53" s="11">
        <f t="shared" si="36"/>
        <v>720</v>
      </c>
      <c r="O53" s="11">
        <f t="shared" si="35"/>
        <v>260.1666666666667</v>
      </c>
      <c r="P53" s="11">
        <f t="shared" si="17"/>
        <v>248.139</v>
      </c>
      <c r="Q53" s="11">
        <f t="shared" si="18"/>
        <v>95.37693786034593</v>
      </c>
      <c r="R53" s="40">
        <v>170</v>
      </c>
      <c r="S53" s="40">
        <f t="shared" si="34"/>
        <v>14.166666666666666</v>
      </c>
      <c r="T53" s="40">
        <v>2.132</v>
      </c>
      <c r="U53" s="40">
        <f t="shared" si="19"/>
        <v>15.049411764705884</v>
      </c>
      <c r="V53" s="54">
        <v>3100</v>
      </c>
      <c r="W53" s="40">
        <f t="shared" si="20"/>
        <v>258.3333333333333</v>
      </c>
      <c r="X53" s="40">
        <v>4.369</v>
      </c>
      <c r="Y53" s="40">
        <f t="shared" si="21"/>
        <v>1.6912258064516128</v>
      </c>
      <c r="Z53" s="40">
        <v>550</v>
      </c>
      <c r="AA53" s="40">
        <v>246</v>
      </c>
      <c r="AB53" s="40">
        <v>246.007</v>
      </c>
      <c r="AC53" s="40">
        <f t="shared" si="22"/>
        <v>100.00284552845528</v>
      </c>
      <c r="AD53" s="30">
        <v>89</v>
      </c>
      <c r="AE53" s="11">
        <f t="shared" si="23"/>
        <v>7.416666666666667</v>
      </c>
      <c r="AF53" s="11">
        <v>0</v>
      </c>
      <c r="AG53" s="11">
        <f t="shared" si="24"/>
        <v>0</v>
      </c>
      <c r="AH53" s="30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40">
        <v>14051.1</v>
      </c>
      <c r="AQ53" s="40">
        <f t="shared" si="25"/>
        <v>1170.925</v>
      </c>
      <c r="AR53" s="40">
        <v>1170.9</v>
      </c>
      <c r="AS53" s="40">
        <f t="shared" si="26"/>
        <v>99.99786493584133</v>
      </c>
      <c r="AT53" s="40"/>
      <c r="AU53" s="40"/>
      <c r="AV53" s="40"/>
      <c r="AW53" s="40"/>
      <c r="AX53" s="11">
        <v>0</v>
      </c>
      <c r="AY53" s="11">
        <v>0</v>
      </c>
      <c r="AZ53" s="30">
        <v>0</v>
      </c>
      <c r="BA53" s="11">
        <v>0</v>
      </c>
      <c r="BB53" s="11">
        <f t="shared" si="37"/>
        <v>62900</v>
      </c>
      <c r="BC53" s="11">
        <f t="shared" si="7"/>
        <v>5241.666666666666</v>
      </c>
      <c r="BD53" s="11">
        <f t="shared" si="27"/>
        <v>5146.951</v>
      </c>
      <c r="BE53" s="11">
        <f t="shared" si="28"/>
        <v>98.19302384737681</v>
      </c>
      <c r="BF53" s="40">
        <v>62500</v>
      </c>
      <c r="BG53" s="40">
        <f>+BF53/12*1</f>
        <v>5208.333333333333</v>
      </c>
      <c r="BH53" s="40">
        <v>5146.951</v>
      </c>
      <c r="BI53" s="40">
        <f t="shared" si="30"/>
        <v>98.8214592</v>
      </c>
      <c r="BJ53" s="11">
        <v>0</v>
      </c>
      <c r="BK53" s="11">
        <v>0</v>
      </c>
      <c r="BL53" s="11">
        <v>0</v>
      </c>
      <c r="BM53" s="11">
        <v>0</v>
      </c>
      <c r="BN53" s="40">
        <v>400</v>
      </c>
      <c r="BO53" s="40">
        <f t="shared" si="31"/>
        <v>33.333333333333336</v>
      </c>
      <c r="BP53" s="40">
        <v>0</v>
      </c>
      <c r="BQ53" s="30">
        <f>+BP53/BO53*100</f>
        <v>0</v>
      </c>
      <c r="BR53" s="30">
        <v>0</v>
      </c>
      <c r="BS53" s="11"/>
      <c r="BT53" s="40">
        <v>0</v>
      </c>
      <c r="BU53" s="11"/>
      <c r="BV53" s="11">
        <v>0</v>
      </c>
      <c r="BW53" s="40"/>
      <c r="BX53" s="11">
        <v>45</v>
      </c>
      <c r="BY53" s="40">
        <f>+BX53/12*1</f>
        <v>3.75</v>
      </c>
      <c r="BZ53" s="40">
        <v>0</v>
      </c>
      <c r="CA53" s="30">
        <f>+BZ53/BY53*100</f>
        <v>0</v>
      </c>
      <c r="CB53" s="11">
        <v>0</v>
      </c>
      <c r="CC53" s="40"/>
      <c r="CD53" s="11">
        <v>0</v>
      </c>
      <c r="CE53" s="11"/>
      <c r="CF53" s="11">
        <v>0</v>
      </c>
      <c r="CG53" s="11">
        <v>0</v>
      </c>
      <c r="CH53" s="30">
        <v>200</v>
      </c>
      <c r="CI53" s="40">
        <f t="shared" si="32"/>
        <v>16.666666666666668</v>
      </c>
      <c r="CJ53" s="40">
        <v>0</v>
      </c>
      <c r="CK53" s="40">
        <f>+CJ53/CI53*100</f>
        <v>0</v>
      </c>
      <c r="CL53" s="11"/>
      <c r="CM53" s="11">
        <f t="shared" si="9"/>
        <v>81105.1</v>
      </c>
      <c r="CN53" s="11">
        <f t="shared" si="10"/>
        <v>6992.258333333333</v>
      </c>
      <c r="CO53" s="11">
        <f t="shared" si="33"/>
        <v>6570.3589999999995</v>
      </c>
      <c r="CP53" s="11">
        <v>0</v>
      </c>
      <c r="CQ53" s="11">
        <v>0</v>
      </c>
      <c r="CR53" s="11">
        <v>0</v>
      </c>
      <c r="CS53" s="11"/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3">
        <v>0</v>
      </c>
      <c r="DA53" s="40">
        <v>0</v>
      </c>
      <c r="DB53" s="40">
        <v>0</v>
      </c>
      <c r="DC53" s="11">
        <f t="shared" si="11"/>
        <v>0</v>
      </c>
      <c r="DD53" s="11">
        <f t="shared" si="12"/>
        <v>0</v>
      </c>
    </row>
    <row r="54" spans="2:108" s="21" customFormat="1" ht="27" customHeight="1">
      <c r="B54" s="123" t="s">
        <v>27</v>
      </c>
      <c r="C54" s="123"/>
      <c r="D54" s="31">
        <f>SUM(D10:D53)</f>
        <v>94260.39999999998</v>
      </c>
      <c r="E54" s="31">
        <f aca="true" t="shared" si="38" ref="E54:BN54">SUM(E10:E53)</f>
        <v>218601.09999999998</v>
      </c>
      <c r="F54" s="31">
        <f t="shared" si="38"/>
        <v>1452797.3000000003</v>
      </c>
      <c r="G54" s="31">
        <f t="shared" si="38"/>
        <v>121726.41666666664</v>
      </c>
      <c r="H54" s="10">
        <f t="shared" si="13"/>
        <v>120009.041</v>
      </c>
      <c r="I54" s="10">
        <f t="shared" si="14"/>
        <v>98.58915121820313</v>
      </c>
      <c r="J54" s="31">
        <f t="shared" si="38"/>
        <v>575075.8999999999</v>
      </c>
      <c r="K54" s="31">
        <f t="shared" si="38"/>
        <v>51021.958333333336</v>
      </c>
      <c r="L54" s="11">
        <f t="shared" si="15"/>
        <v>51034.740999999995</v>
      </c>
      <c r="M54" s="11">
        <f t="shared" si="16"/>
        <v>100.02505326546493</v>
      </c>
      <c r="N54" s="31">
        <f t="shared" si="38"/>
        <v>114483.8</v>
      </c>
      <c r="O54" s="31">
        <f t="shared" si="38"/>
        <v>16755.666666666668</v>
      </c>
      <c r="P54" s="11">
        <f t="shared" si="17"/>
        <v>17678.941</v>
      </c>
      <c r="Q54" s="11">
        <f t="shared" si="18"/>
        <v>105.51022141762985</v>
      </c>
      <c r="R54" s="31">
        <f t="shared" si="38"/>
        <v>20584.300000000003</v>
      </c>
      <c r="S54" s="31">
        <f t="shared" si="38"/>
        <v>3630.266666666666</v>
      </c>
      <c r="T54" s="31">
        <f t="shared" si="38"/>
        <v>3850.024000000001</v>
      </c>
      <c r="U54" s="40">
        <f t="shared" si="19"/>
        <v>106.05347632864441</v>
      </c>
      <c r="V54" s="31">
        <f t="shared" si="38"/>
        <v>72107.90000000001</v>
      </c>
      <c r="W54" s="31">
        <f t="shared" si="38"/>
        <v>5360.508333333332</v>
      </c>
      <c r="X54" s="31">
        <f t="shared" si="38"/>
        <v>5351.8989999999985</v>
      </c>
      <c r="Y54" s="40">
        <f t="shared" si="21"/>
        <v>99.83939334111659</v>
      </c>
      <c r="Z54" s="31">
        <f t="shared" si="38"/>
        <v>93919.50000000001</v>
      </c>
      <c r="AA54" s="31">
        <f t="shared" si="38"/>
        <v>13125.400000000001</v>
      </c>
      <c r="AB54" s="31">
        <f t="shared" si="38"/>
        <v>13828.917</v>
      </c>
      <c r="AC54" s="40">
        <f t="shared" si="22"/>
        <v>105.35996617245948</v>
      </c>
      <c r="AD54" s="31">
        <f t="shared" si="38"/>
        <v>18682.7</v>
      </c>
      <c r="AE54" s="31">
        <f t="shared" si="38"/>
        <v>2357.1</v>
      </c>
      <c r="AF54" s="31">
        <f>SUM(AF10:AF53)</f>
        <v>2379.02</v>
      </c>
      <c r="AG54" s="11">
        <f t="shared" si="24"/>
        <v>100.92995630223581</v>
      </c>
      <c r="AH54" s="31">
        <f t="shared" si="38"/>
        <v>6450</v>
      </c>
      <c r="AI54" s="31">
        <f t="shared" si="38"/>
        <v>366</v>
      </c>
      <c r="AJ54" s="31">
        <f t="shared" si="38"/>
        <v>387.4</v>
      </c>
      <c r="AK54" s="31">
        <f>+AJ54/AI54*100</f>
        <v>105.84699453551912</v>
      </c>
      <c r="AL54" s="31">
        <v>0</v>
      </c>
      <c r="AM54" s="31">
        <f t="shared" si="38"/>
        <v>0</v>
      </c>
      <c r="AN54" s="31">
        <f t="shared" si="38"/>
        <v>0</v>
      </c>
      <c r="AO54" s="31">
        <f t="shared" si="38"/>
        <v>0</v>
      </c>
      <c r="AP54" s="31">
        <f>SUM(AP10:AP53)</f>
        <v>827656.5000000001</v>
      </c>
      <c r="AQ54" s="31">
        <f t="shared" si="38"/>
        <v>68971.37499999999</v>
      </c>
      <c r="AR54" s="31">
        <f t="shared" si="38"/>
        <v>68974.29999999999</v>
      </c>
      <c r="AS54" s="31">
        <f>+AR54/AQ54*100</f>
        <v>100.00424088978943</v>
      </c>
      <c r="AT54" s="31">
        <f>SUM(AT10:AT53)</f>
        <v>23993.9</v>
      </c>
      <c r="AU54" s="31">
        <f>SUM(AU10:AU53)</f>
        <v>0</v>
      </c>
      <c r="AV54" s="31">
        <f>SUM(AV10:AV53)</f>
        <v>0</v>
      </c>
      <c r="AW54" s="31">
        <f t="shared" si="38"/>
        <v>0</v>
      </c>
      <c r="AX54" s="31">
        <f t="shared" si="38"/>
        <v>0</v>
      </c>
      <c r="AY54" s="31">
        <f t="shared" si="38"/>
        <v>0</v>
      </c>
      <c r="AZ54" s="31">
        <f t="shared" si="38"/>
        <v>0</v>
      </c>
      <c r="BA54" s="31">
        <f>SUM(BA10:BA53)</f>
        <v>0</v>
      </c>
      <c r="BB54" s="31">
        <f t="shared" si="38"/>
        <v>285955.9</v>
      </c>
      <c r="BC54" s="31">
        <f t="shared" si="38"/>
        <v>23339.875000000007</v>
      </c>
      <c r="BD54" s="11">
        <f>SUM(BD10:BD53)</f>
        <v>23407.758</v>
      </c>
      <c r="BE54" s="11">
        <f t="shared" si="28"/>
        <v>100.29084560221506</v>
      </c>
      <c r="BF54" s="31">
        <f t="shared" si="38"/>
        <v>276472.9</v>
      </c>
      <c r="BG54" s="31">
        <f t="shared" si="38"/>
        <v>22553.791666666668</v>
      </c>
      <c r="BH54" s="31">
        <f>SUM(BH10:BH53)</f>
        <v>22897.178000000004</v>
      </c>
      <c r="BI54" s="40">
        <f t="shared" si="30"/>
        <v>101.52252152723766</v>
      </c>
      <c r="BJ54" s="31">
        <f t="shared" si="38"/>
        <v>0</v>
      </c>
      <c r="BK54" s="31">
        <f t="shared" si="38"/>
        <v>0</v>
      </c>
      <c r="BL54" s="31">
        <f t="shared" si="38"/>
        <v>0</v>
      </c>
      <c r="BM54" s="31">
        <f t="shared" si="38"/>
        <v>0</v>
      </c>
      <c r="BN54" s="31">
        <f t="shared" si="38"/>
        <v>9483</v>
      </c>
      <c r="BO54" s="31">
        <f aca="true" t="shared" si="39" ref="BO54:DD54">SUM(BO10:BO53)</f>
        <v>786.0833333333334</v>
      </c>
      <c r="BP54" s="31">
        <f>SUM(BP10:BP53)</f>
        <v>510.58</v>
      </c>
      <c r="BQ54" s="31">
        <f>+BP54/BO54*100</f>
        <v>64.95240114491678</v>
      </c>
      <c r="BR54" s="31">
        <f t="shared" si="39"/>
        <v>0</v>
      </c>
      <c r="BS54" s="31">
        <f t="shared" si="39"/>
        <v>0</v>
      </c>
      <c r="BT54" s="31">
        <f t="shared" si="39"/>
        <v>21071</v>
      </c>
      <c r="BU54" s="31">
        <f t="shared" si="39"/>
        <v>947</v>
      </c>
      <c r="BV54" s="31">
        <f>SUM(BV10:BV53)</f>
        <v>2000</v>
      </c>
      <c r="BW54" s="31">
        <f>SUM(BW10:BW53)</f>
        <v>0</v>
      </c>
      <c r="BX54" s="31">
        <f t="shared" si="39"/>
        <v>2025.7</v>
      </c>
      <c r="BY54" s="31">
        <f t="shared" si="39"/>
        <v>168.80833333333334</v>
      </c>
      <c r="BZ54" s="31">
        <f t="shared" si="39"/>
        <v>249.922</v>
      </c>
      <c r="CA54" s="31">
        <f>+BZ54/BY54*100</f>
        <v>148.0507478896184</v>
      </c>
      <c r="CB54" s="31">
        <f t="shared" si="39"/>
        <v>250</v>
      </c>
      <c r="CC54" s="31">
        <f t="shared" si="39"/>
        <v>0</v>
      </c>
      <c r="CD54" s="31">
        <f>SUM(CD10:CD53)</f>
        <v>1700</v>
      </c>
      <c r="CE54" s="31">
        <f>SUM(CE10:CE53)</f>
        <v>124</v>
      </c>
      <c r="CF54" s="31">
        <f t="shared" si="39"/>
        <v>5000</v>
      </c>
      <c r="CG54" s="31">
        <f t="shared" si="39"/>
        <v>0</v>
      </c>
      <c r="CH54" s="31">
        <f t="shared" si="39"/>
        <v>71399.9</v>
      </c>
      <c r="CI54" s="31">
        <f t="shared" si="39"/>
        <v>2550</v>
      </c>
      <c r="CJ54" s="31">
        <f>SUM(CJ10:CJ53)</f>
        <v>1579.801</v>
      </c>
      <c r="CK54" s="31">
        <f>+CJ54/CI54*100</f>
        <v>61.95298039215687</v>
      </c>
      <c r="CL54" s="31">
        <f t="shared" si="39"/>
        <v>0</v>
      </c>
      <c r="CM54" s="31">
        <f t="shared" si="39"/>
        <v>1452797.3000000003</v>
      </c>
      <c r="CN54" s="31">
        <f t="shared" si="39"/>
        <v>121726.41666666664</v>
      </c>
      <c r="CO54" s="11">
        <f t="shared" si="33"/>
        <v>120009.041</v>
      </c>
      <c r="CP54" s="31">
        <f t="shared" si="39"/>
        <v>0</v>
      </c>
      <c r="CQ54" s="31">
        <f t="shared" si="39"/>
        <v>0</v>
      </c>
      <c r="CR54" s="31">
        <f t="shared" si="39"/>
        <v>0</v>
      </c>
      <c r="CS54" s="31">
        <f t="shared" si="39"/>
        <v>0</v>
      </c>
      <c r="CT54" s="31">
        <f t="shared" si="39"/>
        <v>0</v>
      </c>
      <c r="CU54" s="31">
        <f t="shared" si="39"/>
        <v>0</v>
      </c>
      <c r="CV54" s="31">
        <f t="shared" si="39"/>
        <v>0</v>
      </c>
      <c r="CW54" s="31">
        <f t="shared" si="39"/>
        <v>0</v>
      </c>
      <c r="CX54" s="31">
        <f t="shared" si="39"/>
        <v>0</v>
      </c>
      <c r="CY54" s="31">
        <f t="shared" si="39"/>
        <v>0</v>
      </c>
      <c r="CZ54" s="31">
        <f t="shared" si="39"/>
        <v>37000</v>
      </c>
      <c r="DA54" s="31">
        <f t="shared" si="39"/>
        <v>0</v>
      </c>
      <c r="DB54" s="31">
        <f t="shared" si="39"/>
        <v>0</v>
      </c>
      <c r="DC54" s="31">
        <f t="shared" si="39"/>
        <v>37000</v>
      </c>
      <c r="DD54" s="31">
        <f t="shared" si="39"/>
        <v>0</v>
      </c>
    </row>
    <row r="55" spans="2:109" s="21" customFormat="1" ht="13.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</row>
    <row r="56" spans="2:109" s="21" customFormat="1" ht="13.5">
      <c r="B56" s="32"/>
      <c r="C56" s="32"/>
      <c r="D56" s="32"/>
      <c r="E56" s="32"/>
      <c r="F56" s="32"/>
      <c r="G56" s="6"/>
      <c r="H56" s="6"/>
      <c r="I56" s="6"/>
      <c r="J56" s="32"/>
      <c r="K56" s="6"/>
      <c r="L56" s="6"/>
      <c r="M56" s="6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6"/>
      <c r="BE56" s="6"/>
      <c r="BF56" s="6"/>
      <c r="BG56" s="6"/>
      <c r="BH56" s="6"/>
      <c r="BI56" s="6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</row>
    <row r="57" spans="2:109" s="21" customFormat="1" ht="13.5">
      <c r="B57" s="32"/>
      <c r="C57" s="32"/>
      <c r="D57" s="32"/>
      <c r="E57" s="32"/>
      <c r="F57" s="32"/>
      <c r="G57" s="6"/>
      <c r="H57" s="6"/>
      <c r="I57" s="6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6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6"/>
      <c r="BG57" s="32"/>
      <c r="BH57" s="32"/>
      <c r="BI57" s="32"/>
      <c r="BJ57" s="32"/>
      <c r="BK57" s="32"/>
      <c r="BL57" s="32"/>
      <c r="BM57" s="32"/>
      <c r="BN57" s="6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</row>
    <row r="58" spans="2:109" s="21" customFormat="1" ht="13.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</row>
    <row r="59" spans="2:109" s="21" customFormat="1" ht="13.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</row>
    <row r="60" spans="2:109" s="21" customFormat="1" ht="13.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</row>
    <row r="61" spans="2:109" s="21" customFormat="1" ht="13.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</row>
    <row r="62" spans="2:109" s="21" customFormat="1" ht="13.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</row>
    <row r="63" spans="2:109" s="21" customFormat="1" ht="13.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</row>
    <row r="64" spans="2:109" s="21" customFormat="1" ht="13.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</row>
    <row r="65" spans="2:109" s="21" customFormat="1" ht="13.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</row>
    <row r="66" spans="2:109" s="21" customFormat="1" ht="13.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</row>
    <row r="67" spans="2:109" s="21" customFormat="1" ht="13.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</row>
    <row r="68" spans="2:109" s="21" customFormat="1" ht="13.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</row>
    <row r="69" spans="2:109" s="21" customFormat="1" ht="13.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</row>
    <row r="70" spans="2:109" s="21" customFormat="1" ht="13.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</row>
    <row r="71" spans="2:109" s="21" customFormat="1" ht="13.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</row>
    <row r="72" spans="2:109" s="21" customFormat="1" ht="13.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</row>
    <row r="73" spans="2:109" s="21" customFormat="1" ht="13.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</row>
    <row r="74" spans="2:109" s="21" customFormat="1" ht="13.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</row>
    <row r="75" spans="2:109" s="21" customFormat="1" ht="13.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</row>
    <row r="76" spans="2:109" ht="17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</row>
    <row r="77" spans="2:109" ht="17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</row>
    <row r="78" spans="2:109" ht="17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</row>
    <row r="79" spans="2:109" ht="17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</row>
    <row r="80" spans="2:109" ht="17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</row>
    <row r="81" spans="2:109" ht="17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</row>
    <row r="82" spans="2:109" ht="17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</row>
    <row r="83" spans="2:109" ht="17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</row>
    <row r="84" spans="2:109" ht="17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</row>
    <row r="85" spans="2:109" ht="17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</row>
    <row r="86" spans="2:109" ht="17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</row>
    <row r="87" spans="2:109" ht="17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</row>
    <row r="88" spans="2:109" ht="17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</row>
    <row r="89" spans="2:109" ht="17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</row>
    <row r="90" spans="2:109" ht="17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</row>
    <row r="91" spans="2:109" ht="17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</row>
    <row r="92" spans="2:109" ht="17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</row>
    <row r="93" spans="2:109" ht="17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</row>
    <row r="94" spans="2:109" ht="17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</row>
    <row r="95" spans="2:109" ht="17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</row>
    <row r="96" spans="2:109" ht="17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</row>
    <row r="97" spans="2:109" ht="17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</row>
    <row r="98" spans="2:109" ht="17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</row>
    <row r="99" spans="2:109" ht="17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</row>
    <row r="100" spans="2:109" ht="17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</row>
    <row r="101" spans="2:109" ht="17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</row>
    <row r="102" spans="2:109" ht="17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</row>
    <row r="103" spans="2:109" ht="17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</row>
    <row r="104" spans="2:109" ht="17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</row>
    <row r="105" spans="2:109" ht="17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</row>
    <row r="106" spans="2:109" ht="17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</row>
    <row r="107" spans="2:109" ht="17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</row>
    <row r="108" spans="2:109" ht="17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</row>
    <row r="109" spans="2:109" ht="17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</row>
    <row r="110" spans="2:109" ht="17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</row>
    <row r="111" spans="2:109" ht="17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</row>
    <row r="112" spans="2:109" ht="17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</row>
    <row r="113" spans="2:109" ht="17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</row>
    <row r="114" spans="2:109" ht="17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</row>
    <row r="115" spans="2:109" ht="17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</row>
    <row r="116" spans="2:109" ht="17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</row>
    <row r="117" spans="2:109" ht="17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</row>
    <row r="118" spans="2:109" ht="17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</row>
    <row r="119" spans="2:109" ht="17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</row>
    <row r="120" spans="2:109" ht="17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</row>
    <row r="121" spans="2:109" ht="17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</row>
    <row r="122" spans="2:109" ht="17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</row>
    <row r="123" spans="2:109" ht="17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</row>
    <row r="124" spans="2:109" ht="17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</row>
    <row r="125" spans="2:109" ht="17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</row>
    <row r="126" spans="2:109" ht="17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</row>
    <row r="127" spans="2:109" ht="17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</row>
    <row r="128" spans="2:109" ht="17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</row>
    <row r="129" spans="2:109" ht="17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</row>
    <row r="130" spans="2:109" ht="17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</row>
    <row r="131" spans="2:109" ht="17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</row>
    <row r="132" spans="2:109" ht="17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</row>
    <row r="133" spans="2:109" ht="17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</row>
    <row r="134" spans="2:109" ht="17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</row>
    <row r="135" spans="2:109" ht="17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</row>
    <row r="136" spans="2:109" ht="17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</row>
    <row r="137" spans="2:109" ht="17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</row>
    <row r="138" spans="2:109" ht="17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</row>
    <row r="139" spans="2:109" ht="17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</row>
    <row r="140" spans="2:109" ht="17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</row>
    <row r="141" spans="2:109" ht="17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</row>
    <row r="142" spans="2:109" ht="17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</row>
    <row r="143" spans="2:109" ht="17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</row>
    <row r="144" spans="2:109" ht="17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</row>
    <row r="145" spans="2:109" ht="17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</row>
    <row r="146" spans="2:109" ht="17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</row>
    <row r="147" spans="2:109" ht="17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</row>
    <row r="148" spans="2:109" ht="17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</row>
    <row r="149" spans="2:109" ht="17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</row>
    <row r="150" spans="2:109" ht="17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</row>
    <row r="151" spans="2:109" ht="17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</row>
    <row r="152" spans="2:109" ht="17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</row>
    <row r="153" spans="2:109" ht="17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</row>
    <row r="154" spans="2:109" ht="17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</row>
    <row r="155" spans="2:109" ht="17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</row>
    <row r="156" spans="2:109" ht="17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</row>
    <row r="157" spans="2:109" ht="17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</row>
    <row r="158" spans="2:109" ht="17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</row>
    <row r="159" spans="2:109" ht="17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</row>
    <row r="160" spans="2:109" ht="17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</row>
    <row r="161" spans="2:109" ht="17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</row>
    <row r="162" spans="2:109" ht="17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</row>
    <row r="163" spans="2:109" ht="17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</row>
    <row r="164" spans="2:109" ht="17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</row>
    <row r="165" spans="2:109" ht="17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</row>
    <row r="166" spans="2:109" ht="17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</row>
    <row r="167" spans="2:109" ht="17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</row>
    <row r="168" spans="2:109" ht="17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</row>
    <row r="169" spans="2:109" ht="17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</row>
    <row r="170" spans="2:109" ht="17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</row>
    <row r="171" spans="2:109" ht="17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</row>
    <row r="172" spans="2:109" ht="17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</row>
    <row r="173" spans="2:109" ht="17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</row>
    <row r="174" spans="2:109" ht="17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</row>
    <row r="175" spans="2:109" ht="17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</row>
    <row r="176" spans="2:109" ht="17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</row>
    <row r="177" spans="2:109" ht="17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</row>
    <row r="178" spans="2:109" ht="17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</row>
    <row r="179" spans="2:109" ht="17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</row>
    <row r="180" spans="2:109" ht="17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</row>
    <row r="181" spans="2:109" ht="17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</row>
    <row r="182" spans="2:109" ht="17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</row>
    <row r="183" spans="2:109" ht="17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</row>
    <row r="184" spans="2:109" ht="17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</row>
    <row r="185" spans="2:109" ht="17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</row>
    <row r="186" spans="2:109" ht="17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</row>
    <row r="187" spans="2:109" ht="17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</row>
    <row r="188" spans="2:109" ht="17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</row>
    <row r="189" spans="2:109" ht="17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</row>
    <row r="190" spans="2:109" ht="17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</row>
    <row r="191" spans="2:109" ht="17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</row>
    <row r="192" spans="2:109" ht="17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</row>
    <row r="193" spans="2:109" ht="17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</row>
    <row r="194" spans="2:109" ht="17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</row>
    <row r="195" spans="2:109" ht="17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</row>
    <row r="196" spans="2:109" ht="17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</row>
    <row r="197" spans="2:109" ht="17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</row>
    <row r="198" spans="2:109" ht="17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</row>
    <row r="199" spans="2:109" ht="17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</row>
    <row r="200" spans="2:109" ht="17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</row>
    <row r="201" spans="2:109" ht="17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</row>
    <row r="202" spans="2:109" ht="17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</row>
    <row r="203" spans="2:109" ht="17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</row>
    <row r="204" spans="2:109" ht="17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</row>
    <row r="205" spans="2:109" ht="17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</row>
    <row r="206" spans="2:109" ht="17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</row>
    <row r="207" spans="2:109" ht="17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</row>
    <row r="208" spans="2:109" ht="17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</row>
    <row r="209" spans="2:109" ht="17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</row>
    <row r="210" spans="2:109" ht="17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</row>
    <row r="211" spans="2:109" ht="17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</row>
    <row r="212" spans="2:109" ht="17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</row>
    <row r="213" spans="2:109" ht="17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</row>
    <row r="214" spans="2:109" ht="17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</row>
    <row r="215" spans="2:109" ht="17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</row>
    <row r="216" spans="2:109" ht="17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</row>
    <row r="217" spans="2:109" ht="17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</row>
    <row r="218" spans="2:109" ht="17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</row>
    <row r="219" spans="2:109" ht="17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</row>
    <row r="220" spans="2:109" ht="17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</row>
    <row r="221" spans="2:109" ht="17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</row>
    <row r="222" spans="2:109" ht="17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</row>
    <row r="223" spans="2:109" ht="17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</row>
    <row r="224" spans="2:109" ht="17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</row>
    <row r="225" spans="2:109" ht="17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</row>
    <row r="226" spans="2:109" ht="17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</row>
    <row r="227" spans="2:109" ht="17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</row>
    <row r="228" spans="2:109" ht="17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</row>
    <row r="229" spans="2:109" ht="17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</row>
    <row r="230" spans="2:109" ht="17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</row>
    <row r="231" spans="2:109" ht="17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</row>
    <row r="232" spans="2:109" ht="17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</row>
    <row r="233" spans="2:109" ht="17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</row>
    <row r="234" spans="2:109" ht="17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</row>
    <row r="235" spans="2:109" ht="17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</row>
    <row r="236" spans="2:109" ht="17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</row>
    <row r="237" spans="2:109" ht="17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</row>
    <row r="238" spans="2:109" ht="17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</row>
    <row r="239" spans="2:109" ht="17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</row>
    <row r="240" spans="2:109" ht="17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</row>
    <row r="241" spans="2:109" ht="17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</row>
    <row r="242" spans="2:109" ht="17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</row>
    <row r="243" spans="2:109" ht="17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</row>
    <row r="244" spans="2:109" ht="17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</row>
    <row r="245" spans="2:109" ht="17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</row>
    <row r="246" spans="2:109" ht="17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</row>
    <row r="247" spans="2:109" ht="17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</row>
    <row r="248" spans="2:109" ht="17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</row>
    <row r="249" spans="2:109" ht="17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</row>
    <row r="250" spans="2:109" ht="17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</row>
    <row r="251" spans="2:109" ht="17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</row>
    <row r="252" spans="2:109" ht="17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</row>
    <row r="253" spans="2:109" ht="17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</row>
    <row r="254" spans="2:109" ht="17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</row>
    <row r="255" spans="2:109" ht="17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</row>
    <row r="256" spans="2:109" ht="17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</row>
    <row r="257" spans="2:109" ht="17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</row>
    <row r="258" spans="2:109" ht="17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</row>
    <row r="259" spans="2:109" ht="17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</row>
    <row r="260" spans="2:109" ht="17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</row>
    <row r="261" spans="2:109" ht="17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</row>
    <row r="262" spans="2:109" ht="17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</row>
    <row r="263" spans="2:109" ht="17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</row>
    <row r="264" spans="2:109" ht="17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</row>
    <row r="265" spans="2:109" ht="17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</row>
    <row r="266" spans="2:109" ht="17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</row>
    <row r="267" spans="2:109" ht="17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</row>
    <row r="268" spans="2:109" ht="17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</row>
    <row r="269" spans="2:109" ht="17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</row>
    <row r="270" spans="2:109" ht="17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</row>
    <row r="271" spans="2:109" ht="17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</row>
    <row r="272" spans="2:109" ht="17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</row>
    <row r="273" spans="2:109" ht="17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</row>
    <row r="274" spans="2:109" ht="17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</row>
    <row r="275" spans="2:109" ht="17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</row>
    <row r="276" spans="2:109" ht="17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</row>
    <row r="277" spans="2:109" ht="17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</row>
    <row r="278" spans="2:109" ht="17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</row>
    <row r="279" spans="2:109" ht="17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</row>
    <row r="280" spans="2:109" ht="17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</row>
    <row r="281" spans="2:109" ht="17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</row>
    <row r="282" spans="2:109" ht="17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</row>
    <row r="283" spans="2:109" ht="17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</row>
    <row r="284" spans="2:109" ht="17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</row>
    <row r="285" spans="2:109" ht="17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</row>
    <row r="286" spans="2:109" ht="17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</row>
    <row r="287" spans="2:109" ht="17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</row>
    <row r="288" spans="2:109" ht="17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</row>
    <row r="289" spans="2:109" ht="17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</row>
    <row r="290" spans="2:109" ht="17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</row>
    <row r="291" spans="2:109" ht="17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</row>
    <row r="292" spans="2:109" ht="17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</row>
    <row r="293" spans="2:109" ht="17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</row>
    <row r="294" spans="2:109" ht="17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</row>
    <row r="295" spans="2:109" ht="17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</row>
    <row r="296" spans="2:109" ht="17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</row>
    <row r="297" spans="2:109" ht="17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</row>
    <row r="298" spans="2:109" ht="17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</row>
    <row r="299" spans="2:109" ht="17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</row>
    <row r="300" spans="2:109" ht="17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</row>
    <row r="301" spans="2:109" ht="17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</row>
    <row r="302" spans="2:109" ht="17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</row>
    <row r="303" spans="2:109" ht="17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</row>
    <row r="304" spans="2:109" ht="17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</row>
    <row r="305" spans="2:109" ht="17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</row>
    <row r="306" spans="2:109" ht="17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</row>
    <row r="307" spans="2:109" ht="17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</row>
    <row r="308" spans="2:109" ht="17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</row>
    <row r="309" spans="2:109" ht="17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</row>
    <row r="310" spans="2:109" ht="17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</row>
    <row r="311" spans="2:109" ht="17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</row>
    <row r="312" spans="2:109" ht="17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</row>
    <row r="313" spans="2:109" ht="17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</row>
    <row r="314" spans="2:109" ht="17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</row>
    <row r="315" spans="2:109" ht="17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</row>
    <row r="316" spans="2:109" ht="17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</row>
    <row r="317" spans="2:109" ht="17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</row>
    <row r="318" spans="2:109" ht="17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</row>
    <row r="319" spans="2:109" ht="17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</row>
    <row r="320" spans="2:109" ht="17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</row>
    <row r="321" spans="2:109" ht="17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</row>
    <row r="322" spans="2:109" ht="17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</row>
    <row r="323" spans="2:109" ht="17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</row>
    <row r="324" spans="2:109" ht="17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</row>
    <row r="325" spans="2:109" ht="17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</row>
    <row r="326" spans="2:109" ht="17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</row>
    <row r="327" spans="2:109" ht="17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</row>
    <row r="328" spans="2:109" ht="17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</row>
    <row r="329" spans="2:109" ht="17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</row>
    <row r="330" spans="2:109" ht="17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</row>
    <row r="331" spans="2:109" ht="17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</row>
    <row r="332" spans="2:109" ht="17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</row>
    <row r="333" spans="2:109" ht="17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</row>
    <row r="334" spans="2:109" ht="17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</row>
    <row r="335" spans="2:109" ht="17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</row>
    <row r="336" spans="2:109" ht="17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</row>
    <row r="337" spans="2:109" ht="17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</row>
    <row r="338" spans="2:109" ht="17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</row>
    <row r="339" spans="2:109" ht="17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</row>
    <row r="340" spans="2:109" ht="17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</row>
    <row r="341" spans="2:109" ht="17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</row>
    <row r="342" spans="2:109" ht="17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</row>
    <row r="343" spans="2:109" ht="17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</row>
    <row r="344" spans="2:109" ht="17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</row>
    <row r="345" spans="2:109" ht="17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</row>
    <row r="346" spans="2:109" ht="17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</row>
    <row r="347" spans="2:109" ht="17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</row>
    <row r="348" spans="2:109" ht="17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</row>
    <row r="349" spans="2:109" ht="17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</row>
    <row r="350" spans="2:109" ht="17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</row>
    <row r="351" spans="2:109" ht="17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</row>
    <row r="352" spans="2:109" ht="17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</row>
    <row r="353" spans="2:109" ht="17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</row>
    <row r="354" spans="2:109" ht="17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</row>
    <row r="355" spans="2:109" ht="17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</row>
    <row r="356" spans="2:109" ht="17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</row>
    <row r="357" spans="2:109" ht="17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</row>
    <row r="358" spans="2:109" ht="17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</row>
    <row r="359" spans="2:109" ht="17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</row>
    <row r="360" spans="2:109" ht="17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</row>
    <row r="361" spans="2:109" ht="17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</row>
    <row r="362" spans="2:109" ht="17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</row>
    <row r="363" spans="2:109" ht="17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</row>
    <row r="364" spans="2:109" ht="17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</row>
    <row r="365" spans="2:109" ht="17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</row>
    <row r="366" spans="2:109" ht="17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</row>
    <row r="367" spans="2:109" ht="17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</row>
    <row r="368" spans="2:109" ht="17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</row>
    <row r="369" spans="2:109" ht="17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</row>
    <row r="370" spans="2:109" ht="17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</row>
    <row r="371" spans="2:109" ht="17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</row>
    <row r="372" spans="2:109" ht="17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</row>
    <row r="373" spans="2:109" ht="17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</row>
    <row r="374" spans="2:109" ht="17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</row>
    <row r="375" spans="2:109" ht="17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</row>
    <row r="376" spans="2:109" ht="17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</row>
    <row r="377" spans="2:109" ht="17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</row>
    <row r="378" spans="2:109" ht="17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</row>
    <row r="379" spans="2:109" ht="17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</row>
    <row r="380" spans="2:109" ht="17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</row>
    <row r="381" spans="2:109" ht="17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</row>
    <row r="382" spans="2:109" ht="17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</row>
    <row r="383" spans="2:109" ht="17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</row>
    <row r="384" spans="2:109" ht="17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</row>
    <row r="385" spans="2:109" ht="17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</row>
    <row r="386" spans="2:109" ht="17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</row>
    <row r="387" spans="2:109" ht="17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</row>
    <row r="388" spans="2:109" ht="17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</row>
    <row r="389" spans="2:109" ht="17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</row>
    <row r="390" spans="2:109" ht="17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</row>
    <row r="391" spans="2:109" ht="17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</row>
    <row r="392" spans="2:109" ht="17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</row>
    <row r="393" spans="2:109" ht="17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</row>
    <row r="394" spans="2:109" ht="17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</row>
    <row r="395" spans="2:109" ht="17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</row>
    <row r="396" spans="2:109" ht="17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</row>
    <row r="397" spans="2:109" ht="17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</row>
    <row r="398" spans="2:109" ht="17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</row>
    <row r="399" spans="2:109" ht="17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</row>
    <row r="400" spans="2:109" ht="17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</row>
    <row r="401" spans="2:109" ht="17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</row>
    <row r="402" spans="2:109" ht="17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</row>
    <row r="403" spans="2:109" ht="17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</row>
    <row r="404" spans="2:109" ht="17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</row>
    <row r="405" spans="2:109" ht="17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</row>
    <row r="406" spans="2:109" ht="17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</row>
    <row r="407" spans="2:109" ht="17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</row>
    <row r="408" spans="2:109" ht="17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</row>
    <row r="409" spans="2:109" ht="17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</row>
    <row r="410" spans="2:109" ht="17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</row>
    <row r="411" spans="2:109" ht="17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</row>
    <row r="412" spans="2:109" ht="17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</row>
    <row r="413" spans="2:109" ht="17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</row>
    <row r="414" spans="2:109" ht="17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</row>
    <row r="415" spans="2:109" ht="17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</row>
    <row r="416" spans="2:109" ht="17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</row>
    <row r="417" spans="2:109" ht="17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</row>
    <row r="418" spans="2:109" ht="17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</row>
    <row r="419" spans="2:109" ht="17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</row>
    <row r="420" spans="2:109" ht="17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</row>
    <row r="421" spans="2:109" ht="17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</row>
    <row r="422" spans="2:109" ht="17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</row>
    <row r="423" spans="2:109" ht="17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</row>
    <row r="424" spans="2:109" ht="17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</row>
    <row r="425" spans="2:109" ht="17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</row>
    <row r="426" spans="2:109" ht="17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</row>
    <row r="427" spans="2:109" ht="17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</row>
    <row r="428" spans="2:109" ht="17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</row>
    <row r="429" spans="2:109" ht="17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</row>
    <row r="430" spans="2:109" ht="17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</row>
    <row r="431" spans="2:109" ht="17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</row>
    <row r="432" spans="2:109" ht="17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</row>
    <row r="433" spans="2:109" ht="17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</row>
    <row r="434" spans="2:109" ht="17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</row>
    <row r="435" spans="2:109" ht="17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</row>
    <row r="436" spans="2:109" ht="17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</row>
    <row r="437" spans="2:109" ht="17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</row>
    <row r="438" spans="2:109" ht="17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</row>
    <row r="439" spans="2:109" ht="17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</row>
    <row r="440" spans="2:109" ht="17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</row>
    <row r="441" spans="2:109" ht="17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</row>
    <row r="442" spans="2:109" ht="17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</row>
    <row r="443" spans="2:109" ht="17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</row>
    <row r="444" spans="2:109" ht="17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</row>
    <row r="445" spans="2:109" ht="17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</row>
    <row r="446" spans="2:109" ht="17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</row>
    <row r="447" spans="2:109" ht="17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</row>
    <row r="448" spans="2:109" ht="17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</row>
    <row r="449" spans="2:109" ht="17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</row>
    <row r="450" spans="2:109" ht="17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</row>
    <row r="451" spans="2:109" ht="17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</row>
    <row r="452" spans="2:109" ht="17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</row>
    <row r="453" spans="2:109" ht="17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</row>
    <row r="454" spans="2:109" ht="17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</row>
    <row r="455" spans="2:109" ht="17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</row>
    <row r="456" spans="2:109" ht="17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</row>
    <row r="457" spans="2:109" ht="17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</row>
    <row r="458" spans="2:109" ht="17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</row>
    <row r="459" spans="2:109" ht="17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</row>
    <row r="460" spans="2:109" ht="17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</row>
    <row r="461" spans="2:109" ht="17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</row>
    <row r="462" spans="2:109" ht="17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</row>
    <row r="463" spans="2:109" ht="17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</row>
    <row r="464" spans="2:109" ht="17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</row>
    <row r="465" spans="2:109" ht="17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</row>
    <row r="466" spans="2:109" ht="17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</row>
    <row r="467" spans="2:109" ht="17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</row>
    <row r="468" spans="2:109" ht="17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</row>
    <row r="469" spans="2:109" ht="17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</row>
    <row r="470" spans="2:109" ht="17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</row>
    <row r="471" spans="2:109" ht="17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</row>
    <row r="472" spans="2:109" ht="17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</row>
    <row r="473" spans="2:109" ht="17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</row>
    <row r="474" spans="2:109" ht="17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</row>
    <row r="475" spans="2:109" ht="17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</row>
    <row r="476" spans="2:109" ht="17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</row>
    <row r="477" spans="2:109" ht="17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</row>
    <row r="478" spans="2:109" ht="17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</row>
    <row r="479" spans="2:109" ht="17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</row>
    <row r="480" spans="2:109" ht="17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</row>
    <row r="481" spans="2:109" ht="17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</row>
    <row r="482" spans="2:109" ht="17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</row>
    <row r="483" spans="2:109" ht="17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</row>
    <row r="484" spans="2:109" ht="17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</row>
    <row r="485" spans="2:109" ht="17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</row>
    <row r="486" spans="2:109" ht="17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</row>
    <row r="487" spans="2:109" ht="17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</row>
    <row r="488" spans="2:109" ht="17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</row>
    <row r="489" spans="2:109" ht="17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</row>
    <row r="490" spans="2:109" ht="17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</row>
    <row r="491" spans="2:109" ht="17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</row>
    <row r="492" spans="2:109" ht="17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</row>
    <row r="493" spans="2:109" ht="17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</row>
    <row r="494" spans="2:109" ht="17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</row>
    <row r="495" spans="2:109" ht="17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</row>
    <row r="496" spans="2:109" ht="17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</row>
    <row r="497" spans="2:109" ht="17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</row>
    <row r="498" spans="2:109" ht="17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</row>
    <row r="499" spans="2:109" ht="17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</row>
    <row r="500" spans="2:109" ht="17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</row>
    <row r="501" spans="2:109" ht="17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</row>
    <row r="502" spans="2:109" ht="17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</row>
    <row r="503" spans="2:109" ht="17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</row>
    <row r="504" spans="2:109" ht="17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</row>
    <row r="505" spans="2:109" ht="17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</row>
    <row r="506" spans="2:109" ht="17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</row>
    <row r="507" spans="2:109" ht="17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</row>
    <row r="508" spans="2:109" ht="17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</row>
    <row r="509" spans="2:109" ht="17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</row>
    <row r="510" spans="2:109" ht="17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</row>
    <row r="511" spans="2:109" ht="17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</row>
    <row r="512" spans="2:109" ht="17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</row>
    <row r="513" spans="2:109" ht="17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</row>
    <row r="514" spans="2:109" ht="17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</row>
    <row r="515" spans="2:109" ht="17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</row>
    <row r="516" spans="2:109" ht="17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</row>
    <row r="517" spans="2:109" ht="17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</row>
    <row r="518" spans="2:109" ht="17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</row>
    <row r="519" spans="2:109" ht="17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</row>
    <row r="520" spans="2:109" ht="17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</row>
    <row r="521" spans="2:109" ht="17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</row>
    <row r="522" spans="2:109" ht="17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</row>
    <row r="523" spans="2:109" ht="17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</row>
    <row r="524" spans="2:109" ht="17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</row>
    <row r="525" spans="2:109" ht="17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</row>
    <row r="526" spans="2:109" ht="17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</row>
    <row r="527" spans="2:109" ht="17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</row>
    <row r="528" spans="2:109" ht="17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</row>
    <row r="529" spans="2:109" ht="17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</row>
    <row r="530" spans="2:109" ht="17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</row>
    <row r="531" spans="2:109" ht="17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</row>
    <row r="532" spans="2:109" ht="17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</row>
    <row r="533" spans="2:109" ht="17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</row>
    <row r="534" spans="2:109" ht="17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</row>
    <row r="535" spans="2:109" ht="17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</row>
    <row r="536" spans="2:109" ht="17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</row>
    <row r="537" spans="2:109" ht="17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</row>
    <row r="538" spans="2:109" ht="17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</row>
    <row r="539" spans="2:109" ht="17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</row>
    <row r="540" spans="2:109" ht="17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</row>
    <row r="541" spans="2:109" ht="17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</row>
    <row r="542" spans="2:109" ht="17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</row>
    <row r="543" spans="2:109" ht="17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</row>
    <row r="544" spans="2:109" ht="17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</row>
    <row r="545" spans="2:109" ht="17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</row>
    <row r="546" spans="2:109" ht="17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</row>
    <row r="547" spans="2:109" ht="17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</row>
    <row r="548" spans="2:109" ht="17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</row>
    <row r="549" spans="2:109" ht="17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</row>
    <row r="550" spans="2:109" ht="17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</row>
    <row r="551" spans="2:109" ht="17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</row>
    <row r="552" spans="2:109" ht="17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</row>
    <row r="553" spans="2:109" ht="17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</row>
    <row r="554" spans="2:109" ht="17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</row>
    <row r="555" spans="2:109" ht="17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</row>
    <row r="556" spans="2:109" ht="17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</row>
    <row r="557" spans="2:109" ht="17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</row>
    <row r="558" spans="2:109" ht="17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</row>
    <row r="559" spans="2:109" ht="17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</row>
    <row r="560" spans="2:109" ht="17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</row>
    <row r="561" spans="2:109" ht="17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</row>
    <row r="562" spans="2:109" ht="17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</row>
    <row r="563" spans="2:109" ht="17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</row>
    <row r="564" spans="2:109" ht="17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</row>
    <row r="565" spans="2:109" ht="17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</row>
    <row r="566" spans="2:109" ht="17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</row>
    <row r="567" spans="2:109" ht="17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</row>
    <row r="568" spans="2:109" ht="17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</row>
    <row r="569" spans="2:109" ht="17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</row>
    <row r="570" spans="2:109" ht="17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</row>
    <row r="571" spans="2:109" ht="17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</row>
    <row r="572" spans="2:109" ht="17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</row>
    <row r="573" spans="2:109" ht="17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</row>
    <row r="574" spans="2:109" ht="17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</row>
    <row r="575" spans="2:109" ht="17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</row>
    <row r="576" spans="2:109" ht="17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</row>
    <row r="577" spans="2:109" ht="17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</row>
    <row r="578" spans="2:109" ht="17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</row>
    <row r="579" spans="2:109" ht="17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</row>
    <row r="580" spans="2:109" ht="17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</row>
    <row r="581" spans="2:109" ht="17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</row>
    <row r="582" spans="2:109" ht="17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</row>
    <row r="583" spans="2:109" ht="17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</row>
    <row r="584" spans="2:109" ht="17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</row>
    <row r="585" spans="2:109" ht="17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</row>
    <row r="586" spans="2:109" ht="17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</row>
    <row r="587" spans="2:109" ht="17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</row>
    <row r="588" spans="2:109" ht="17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</row>
    <row r="589" spans="2:109" ht="17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</row>
    <row r="590" spans="2:109" ht="17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</row>
    <row r="591" spans="2:109" ht="17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</row>
    <row r="592" spans="2:109" ht="17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</row>
    <row r="593" spans="2:109" ht="17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</row>
    <row r="594" spans="2:109" ht="17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</row>
    <row r="595" spans="2:109" ht="17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</row>
    <row r="596" spans="2:109" ht="17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</row>
    <row r="597" spans="2:109" ht="17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</row>
    <row r="598" spans="2:109" ht="17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</row>
    <row r="599" spans="2:109" ht="17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</row>
    <row r="600" spans="2:109" ht="17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</row>
    <row r="601" spans="2:109" ht="17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</row>
    <row r="602" spans="2:109" ht="17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</row>
    <row r="603" spans="2:109" ht="17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</row>
    <row r="604" spans="2:109" ht="17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</row>
    <row r="605" spans="2:109" ht="17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</row>
    <row r="606" spans="2:109" ht="17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</row>
    <row r="607" spans="2:109" ht="17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</row>
    <row r="608" spans="2:109" ht="17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</row>
    <row r="609" spans="2:109" ht="17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</row>
    <row r="610" spans="2:109" ht="17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</row>
    <row r="611" spans="2:109" ht="17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</row>
    <row r="612" spans="2:109" ht="17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</row>
    <row r="613" spans="2:109" ht="17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</row>
    <row r="614" spans="2:109" ht="17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</row>
    <row r="615" spans="2:109" ht="17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</row>
    <row r="616" spans="2:109" ht="17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</row>
    <row r="617" spans="2:109" ht="17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</row>
    <row r="618" spans="2:109" ht="17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</row>
    <row r="619" spans="2:109" ht="17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</row>
    <row r="620" spans="2:109" ht="17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</row>
    <row r="621" spans="2:109" ht="17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</row>
    <row r="622" spans="2:109" ht="17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</row>
    <row r="623" spans="2:109" ht="17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</row>
    <row r="624" spans="2:109" ht="17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</row>
    <row r="625" spans="2:109" ht="17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</row>
    <row r="626" spans="2:109" ht="17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</row>
    <row r="627" spans="2:109" ht="17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</row>
    <row r="628" spans="2:109" ht="17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</row>
    <row r="629" spans="2:109" ht="17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</row>
    <row r="630" spans="2:109" ht="17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</row>
    <row r="631" spans="2:109" ht="17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</row>
    <row r="632" spans="2:109" ht="17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</row>
    <row r="633" spans="2:109" ht="17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</row>
    <row r="634" spans="2:109" ht="17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</row>
    <row r="635" spans="2:109" ht="17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</row>
    <row r="636" spans="2:109" ht="17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</row>
    <row r="637" spans="2:109" ht="17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</row>
    <row r="638" spans="2:109" ht="17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</row>
    <row r="639" spans="2:109" ht="17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</row>
    <row r="640" spans="2:109" ht="17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</row>
    <row r="641" spans="2:109" ht="17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</row>
    <row r="642" spans="2:109" ht="17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</row>
    <row r="643" spans="2:109" ht="17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</row>
    <row r="644" spans="2:109" ht="17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</row>
    <row r="645" spans="2:109" ht="17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</row>
    <row r="646" spans="2:109" ht="17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</row>
    <row r="647" spans="2:109" ht="17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</row>
    <row r="648" spans="2:109" ht="17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</row>
    <row r="649" spans="2:109" ht="17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</row>
    <row r="650" spans="2:109" ht="17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</row>
    <row r="651" spans="2:109" ht="17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</row>
    <row r="652" spans="2:109" ht="17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</row>
    <row r="653" spans="2:109" ht="17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</row>
    <row r="654" spans="2:109" ht="17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</row>
    <row r="655" spans="2:109" ht="17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</row>
    <row r="656" spans="2:109" ht="17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</row>
    <row r="657" spans="2:109" ht="17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</row>
    <row r="658" spans="2:109" ht="17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</row>
    <row r="659" spans="2:109" ht="17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</row>
    <row r="660" spans="2:109" ht="17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</row>
    <row r="661" spans="2:109" ht="17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</row>
    <row r="662" spans="2:109" ht="17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</row>
    <row r="663" spans="2:109" ht="17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</row>
    <row r="664" spans="2:109" ht="17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</row>
    <row r="665" spans="2:109" ht="17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</row>
    <row r="666" spans="2:109" ht="17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</row>
    <row r="667" spans="2:109" ht="17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</row>
    <row r="668" spans="2:109" ht="17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</row>
    <row r="669" spans="2:109" ht="17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</row>
    <row r="670" spans="2:109" ht="17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</row>
    <row r="671" spans="2:109" ht="17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</row>
    <row r="672" spans="2:109" ht="17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</row>
    <row r="673" spans="2:109" ht="17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</row>
    <row r="674" spans="2:109" ht="17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</row>
    <row r="675" spans="2:109" ht="17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</row>
    <row r="676" spans="2:109" ht="17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</row>
    <row r="677" spans="2:109" ht="17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</row>
    <row r="678" spans="2:109" ht="17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</row>
    <row r="679" spans="2:109" ht="17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</row>
    <row r="680" spans="2:109" ht="17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</row>
    <row r="681" spans="2:109" ht="17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</row>
    <row r="682" spans="2:109" ht="17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</row>
    <row r="683" spans="2:109" ht="17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</row>
    <row r="684" spans="2:109" ht="17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</row>
    <row r="685" spans="2:109" ht="17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</row>
    <row r="686" spans="2:109" ht="17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</row>
    <row r="687" spans="2:109" ht="17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</row>
    <row r="688" spans="2:109" ht="17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</row>
    <row r="689" spans="2:109" ht="17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</row>
    <row r="690" spans="2:109" ht="17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</row>
    <row r="691" spans="2:109" ht="17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</row>
    <row r="692" spans="2:109" ht="17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</row>
    <row r="693" spans="2:109" ht="17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</row>
    <row r="694" spans="2:109" ht="17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</row>
    <row r="695" spans="2:109" ht="17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</row>
    <row r="696" spans="2:109" ht="17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</row>
    <row r="697" spans="2:109" ht="17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</row>
    <row r="698" spans="2:109" ht="17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</row>
    <row r="699" spans="2:109" ht="17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</row>
    <row r="700" spans="2:109" ht="17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</row>
    <row r="701" spans="2:109" ht="17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</row>
    <row r="702" spans="2:109" ht="17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</row>
    <row r="703" spans="2:109" ht="17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</row>
    <row r="704" spans="2:109" ht="17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</row>
    <row r="705" spans="2:109" ht="17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</row>
    <row r="706" spans="2:109" ht="17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</row>
    <row r="707" spans="2:109" ht="17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</row>
    <row r="708" spans="2:109" ht="17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</row>
    <row r="709" spans="2:109" ht="17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</row>
    <row r="710" spans="2:109" ht="17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</row>
    <row r="711" spans="2:109" ht="17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</row>
    <row r="712" spans="2:109" ht="17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</row>
    <row r="713" spans="2:109" ht="17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</row>
    <row r="714" spans="2:109" ht="17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</row>
    <row r="715" spans="2:109" ht="17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</row>
    <row r="716" spans="2:109" ht="17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</row>
    <row r="717" spans="2:109" ht="17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</row>
    <row r="718" spans="2:109" ht="17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</row>
    <row r="719" spans="2:109" ht="17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</row>
    <row r="720" spans="2:109" ht="17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</row>
    <row r="721" spans="2:109" ht="17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</row>
    <row r="722" spans="2:109" ht="17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</row>
    <row r="723" spans="2:109" ht="17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</row>
    <row r="724" spans="2:109" ht="17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</row>
    <row r="725" spans="2:109" ht="17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</row>
    <row r="726" spans="2:109" ht="17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</row>
    <row r="727" spans="2:109" ht="17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</row>
    <row r="728" spans="2:109" ht="17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</row>
    <row r="729" spans="2:109" ht="17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</row>
    <row r="730" spans="2:109" ht="17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</row>
    <row r="731" spans="2:109" ht="17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</row>
    <row r="732" spans="2:109" ht="17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</row>
    <row r="733" spans="2:109" ht="17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</row>
    <row r="734" spans="2:109" ht="17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</row>
    <row r="735" spans="2:109" ht="17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</row>
    <row r="736" spans="2:109" ht="17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</row>
    <row r="737" spans="2:109" ht="17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</row>
    <row r="738" spans="2:109" ht="17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</row>
    <row r="739" spans="2:109" ht="17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</row>
    <row r="740" spans="2:109" ht="17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</row>
    <row r="741" spans="2:109" ht="17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</row>
    <row r="742" spans="2:109" ht="17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</row>
    <row r="743" spans="2:109" ht="17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</row>
  </sheetData>
  <sheetProtection/>
  <mergeCells count="125">
    <mergeCell ref="BB6:BE6"/>
    <mergeCell ref="BO7:BO8"/>
    <mergeCell ref="BM7:BM8"/>
    <mergeCell ref="BK7:BK8"/>
    <mergeCell ref="BL6:BM6"/>
    <mergeCell ref="Q7:Q8"/>
    <mergeCell ref="CG7:CG8"/>
    <mergeCell ref="BY7:BY8"/>
    <mergeCell ref="BU7:BU8"/>
    <mergeCell ref="BW7:BW8"/>
    <mergeCell ref="BT7:BT8"/>
    <mergeCell ref="AD7:AD8"/>
    <mergeCell ref="CM5:CN6"/>
    <mergeCell ref="J4:M6"/>
    <mergeCell ref="L7:L8"/>
    <mergeCell ref="M7:M8"/>
    <mergeCell ref="BS7:BS8"/>
    <mergeCell ref="BF6:BI6"/>
    <mergeCell ref="BN6:BQ6"/>
    <mergeCell ref="BL7:BL8"/>
    <mergeCell ref="BN7:BN8"/>
    <mergeCell ref="BJ6:BK6"/>
    <mergeCell ref="DD7:DD8"/>
    <mergeCell ref="CI7:CI8"/>
    <mergeCell ref="CN7:CN8"/>
    <mergeCell ref="CQ7:CQ8"/>
    <mergeCell ref="CS7:CS8"/>
    <mergeCell ref="DC7:DC8"/>
    <mergeCell ref="CM7:CM8"/>
    <mergeCell ref="CY7:CY8"/>
    <mergeCell ref="DA7:DA8"/>
    <mergeCell ref="CL4:CL8"/>
    <mergeCell ref="B1:V1"/>
    <mergeCell ref="B2:R2"/>
    <mergeCell ref="E4:E8"/>
    <mergeCell ref="Z7:Z8"/>
    <mergeCell ref="N4:CI4"/>
    <mergeCell ref="BB5:BO5"/>
    <mergeCell ref="BJ7:BJ8"/>
    <mergeCell ref="BX5:CC5"/>
    <mergeCell ref="O7:O8"/>
    <mergeCell ref="P7:P8"/>
    <mergeCell ref="B54:C54"/>
    <mergeCell ref="AZ7:AZ8"/>
    <mergeCell ref="AV7:AV8"/>
    <mergeCell ref="AX7:AX8"/>
    <mergeCell ref="B4:B8"/>
    <mergeCell ref="C4:C8"/>
    <mergeCell ref="F4:I6"/>
    <mergeCell ref="G7:G8"/>
    <mergeCell ref="I7:I8"/>
    <mergeCell ref="K7:K8"/>
    <mergeCell ref="CF5:CG6"/>
    <mergeCell ref="CD5:CE6"/>
    <mergeCell ref="CF7:CF8"/>
    <mergeCell ref="CC7:CC8"/>
    <mergeCell ref="AN6:AO6"/>
    <mergeCell ref="BC7:BC8"/>
    <mergeCell ref="AP6:AS6"/>
    <mergeCell ref="AT6:AU6"/>
    <mergeCell ref="AQ7:AQ8"/>
    <mergeCell ref="AT7:AT8"/>
    <mergeCell ref="AZ5:BA6"/>
    <mergeCell ref="AN5:AY5"/>
    <mergeCell ref="AV6:AW6"/>
    <mergeCell ref="AN7:AN8"/>
    <mergeCell ref="CP4:DA4"/>
    <mergeCell ref="CV5:DA5"/>
    <mergeCell ref="CP5:CS5"/>
    <mergeCell ref="CV7:CV8"/>
    <mergeCell ref="CP7:CP8"/>
    <mergeCell ref="CZ7:CZ8"/>
    <mergeCell ref="CP6:CQ6"/>
    <mergeCell ref="CT7:CT8"/>
    <mergeCell ref="CU7:CU8"/>
    <mergeCell ref="CW7:CW8"/>
    <mergeCell ref="DC5:DD6"/>
    <mergeCell ref="CR7:CR8"/>
    <mergeCell ref="CX7:CX8"/>
    <mergeCell ref="CZ6:DA6"/>
    <mergeCell ref="CT5:CU6"/>
    <mergeCell ref="CV6:CW6"/>
    <mergeCell ref="CX6:CY6"/>
    <mergeCell ref="DB5:DB8"/>
    <mergeCell ref="CR6:CS6"/>
    <mergeCell ref="AP7:AP8"/>
    <mergeCell ref="AX6:AY6"/>
    <mergeCell ref="CH7:CH8"/>
    <mergeCell ref="CD7:CD8"/>
    <mergeCell ref="BV6:BW6"/>
    <mergeCell ref="BV7:BV8"/>
    <mergeCell ref="CH5:CK6"/>
    <mergeCell ref="BX6:CA6"/>
    <mergeCell ref="CE7:CE8"/>
    <mergeCell ref="BR5:BW5"/>
    <mergeCell ref="CB7:CB8"/>
    <mergeCell ref="BR7:BR8"/>
    <mergeCell ref="BR6:BS6"/>
    <mergeCell ref="BT6:BU6"/>
    <mergeCell ref="BX7:BX8"/>
    <mergeCell ref="CB6:CC6"/>
    <mergeCell ref="D4:D8"/>
    <mergeCell ref="AL7:AL8"/>
    <mergeCell ref="R7:R8"/>
    <mergeCell ref="J7:J8"/>
    <mergeCell ref="N5:AM5"/>
    <mergeCell ref="AH7:AH8"/>
    <mergeCell ref="F7:F8"/>
    <mergeCell ref="AH6:AK6"/>
    <mergeCell ref="H7:H8"/>
    <mergeCell ref="N7:N8"/>
    <mergeCell ref="R6:U6"/>
    <mergeCell ref="V6:Y6"/>
    <mergeCell ref="Z6:AC6"/>
    <mergeCell ref="AD6:AG6"/>
    <mergeCell ref="N6:Q6"/>
    <mergeCell ref="BG7:BG8"/>
    <mergeCell ref="AU7:AU8"/>
    <mergeCell ref="AW7:AW8"/>
    <mergeCell ref="AY7:AY8"/>
    <mergeCell ref="BA7:BA8"/>
    <mergeCell ref="BB7:BB8"/>
    <mergeCell ref="BF7:BF8"/>
    <mergeCell ref="AL6:AM6"/>
    <mergeCell ref="V7:V8"/>
  </mergeCells>
  <printOptions/>
  <pageMargins left="0.17" right="0.17" top="0.17" bottom="0.2" header="0.17" footer="0.18"/>
  <pageSetup horizontalDpi="600" verticalDpi="600" orientation="landscape" paperSize="9" scale="75" r:id="rId1"/>
  <rowBreaks count="1" manualBreakCount="1">
    <brk id="29" max="1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X58"/>
  <sheetViews>
    <sheetView workbookViewId="0" topLeftCell="A1">
      <pane xSplit="2" ySplit="8" topLeftCell="J5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64" sqref="T64"/>
    </sheetView>
  </sheetViews>
  <sheetFormatPr defaultColWidth="8.796875" defaultRowHeight="15"/>
  <cols>
    <col min="1" max="1" width="4.19921875" style="0" customWidth="1"/>
    <col min="2" max="2" width="12.09765625" style="0" customWidth="1"/>
    <col min="3" max="3" width="10.5" style="0" hidden="1" customWidth="1"/>
    <col min="4" max="4" width="8.8984375" style="0" hidden="1" customWidth="1"/>
    <col min="5" max="5" width="8.3984375" style="0" hidden="1" customWidth="1"/>
    <col min="6" max="7" width="9.19921875" style="0" hidden="1" customWidth="1"/>
    <col min="8" max="8" width="0" style="0" hidden="1" customWidth="1"/>
    <col min="9" max="9" width="7.59765625" style="0" hidden="1" customWidth="1"/>
    <col min="10" max="12" width="10.69921875" style="0" customWidth="1"/>
    <col min="13" max="13" width="10.19921875" style="0" hidden="1" customWidth="1"/>
    <col min="14" max="14" width="9.5" style="0" hidden="1" customWidth="1"/>
    <col min="15" max="15" width="8.19921875" style="0" hidden="1" customWidth="1"/>
    <col min="16" max="16" width="10.09765625" style="0" hidden="1" customWidth="1"/>
    <col min="17" max="18" width="9.8984375" style="0" hidden="1" customWidth="1"/>
    <col min="19" max="19" width="8.19921875" style="0" hidden="1" customWidth="1"/>
    <col min="20" max="20" width="9.69921875" style="0" customWidth="1"/>
    <col min="21" max="21" width="11" style="0" customWidth="1"/>
    <col min="22" max="22" width="8.69921875" style="0" customWidth="1"/>
  </cols>
  <sheetData>
    <row r="1" ht="5.25" customHeight="1"/>
    <row r="3" spans="2:22" ht="17.25">
      <c r="B3" s="55" t="s">
        <v>119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56"/>
      <c r="Q3" s="56"/>
      <c r="R3" s="56"/>
      <c r="S3" s="56"/>
      <c r="T3" s="56"/>
      <c r="V3" s="56"/>
    </row>
    <row r="5" spans="10:12" ht="15">
      <c r="J5" s="51"/>
      <c r="L5" s="50"/>
    </row>
    <row r="6" spans="1:24" ht="71.25" customHeight="1">
      <c r="A6" s="33"/>
      <c r="B6" s="146" t="s">
        <v>25</v>
      </c>
      <c r="C6" s="147" t="s">
        <v>94</v>
      </c>
      <c r="D6" s="147"/>
      <c r="E6" s="147"/>
      <c r="F6" s="143" t="s">
        <v>95</v>
      </c>
      <c r="G6" s="143" t="s">
        <v>96</v>
      </c>
      <c r="H6" s="143" t="s">
        <v>97</v>
      </c>
      <c r="I6" s="143" t="s">
        <v>104</v>
      </c>
      <c r="J6" s="143" t="s">
        <v>108</v>
      </c>
      <c r="K6" s="143" t="s">
        <v>110</v>
      </c>
      <c r="L6" s="143" t="s">
        <v>106</v>
      </c>
      <c r="M6" s="147" t="s">
        <v>5</v>
      </c>
      <c r="N6" s="147"/>
      <c r="O6" s="147"/>
      <c r="P6" s="143" t="s">
        <v>98</v>
      </c>
      <c r="Q6" s="143" t="s">
        <v>96</v>
      </c>
      <c r="R6" s="143" t="s">
        <v>99</v>
      </c>
      <c r="S6" s="143" t="s">
        <v>100</v>
      </c>
      <c r="T6" s="143" t="s">
        <v>112</v>
      </c>
      <c r="U6" s="143" t="s">
        <v>109</v>
      </c>
      <c r="V6" s="143" t="s">
        <v>111</v>
      </c>
      <c r="W6" s="143" t="s">
        <v>107</v>
      </c>
      <c r="X6" s="143" t="s">
        <v>112</v>
      </c>
    </row>
    <row r="7" spans="1:24" ht="17.25" customHeight="1">
      <c r="A7" s="34"/>
      <c r="B7" s="146"/>
      <c r="C7" s="144" t="s">
        <v>105</v>
      </c>
      <c r="D7" s="145"/>
      <c r="E7" s="145"/>
      <c r="F7" s="143"/>
      <c r="G7" s="143"/>
      <c r="H7" s="143"/>
      <c r="I7" s="143"/>
      <c r="J7" s="143"/>
      <c r="K7" s="143"/>
      <c r="L7" s="143"/>
      <c r="M7" s="144" t="s">
        <v>105</v>
      </c>
      <c r="N7" s="145"/>
      <c r="O7" s="145"/>
      <c r="P7" s="143"/>
      <c r="Q7" s="143"/>
      <c r="R7" s="143"/>
      <c r="S7" s="143"/>
      <c r="T7" s="143"/>
      <c r="U7" s="143"/>
      <c r="V7" s="143"/>
      <c r="W7" s="143"/>
      <c r="X7" s="143"/>
    </row>
    <row r="8" spans="1:24" ht="26.25" customHeight="1">
      <c r="A8" s="34"/>
      <c r="B8" s="146"/>
      <c r="C8" s="144"/>
      <c r="D8" s="57" t="s">
        <v>101</v>
      </c>
      <c r="E8" s="57" t="s">
        <v>102</v>
      </c>
      <c r="F8" s="143"/>
      <c r="G8" s="143"/>
      <c r="H8" s="143"/>
      <c r="I8" s="143"/>
      <c r="J8" s="143"/>
      <c r="K8" s="143"/>
      <c r="L8" s="143"/>
      <c r="M8" s="144"/>
      <c r="N8" s="57" t="s">
        <v>101</v>
      </c>
      <c r="O8" s="57" t="s">
        <v>102</v>
      </c>
      <c r="P8" s="143"/>
      <c r="Q8" s="143"/>
      <c r="R8" s="143"/>
      <c r="S8" s="143"/>
      <c r="T8" s="143"/>
      <c r="U8" s="143"/>
      <c r="V8" s="143"/>
      <c r="W8" s="143"/>
      <c r="X8" s="143"/>
    </row>
    <row r="9" spans="1:24" s="41" customFormat="1" ht="20.25" customHeight="1">
      <c r="A9" s="35">
        <v>1</v>
      </c>
      <c r="B9" s="36" t="str">
        <f>+'[1]Vayotsdzor'!B10</f>
        <v>Արենի</v>
      </c>
      <c r="C9" s="37">
        <v>2300</v>
      </c>
      <c r="D9" s="37">
        <f>+'[2]Mutqer'!M10</f>
        <v>3065.607</v>
      </c>
      <c r="E9" s="37">
        <f>D9/C9*100</f>
        <v>133.28726086956522</v>
      </c>
      <c r="F9" s="38">
        <v>674.1</v>
      </c>
      <c r="G9" s="38">
        <v>560.9</v>
      </c>
      <c r="H9" s="38">
        <v>270</v>
      </c>
      <c r="I9" s="39">
        <v>400</v>
      </c>
      <c r="J9" s="92">
        <v>3200</v>
      </c>
      <c r="K9" s="65">
        <v>780.8</v>
      </c>
      <c r="L9" s="65">
        <v>230</v>
      </c>
      <c r="M9" s="66">
        <v>2650</v>
      </c>
      <c r="N9" s="66">
        <f>+'[2]Mutqer'!S10</f>
        <v>2708.628</v>
      </c>
      <c r="O9" s="66">
        <f>+N9/M9*100</f>
        <v>102.21237735849058</v>
      </c>
      <c r="P9" s="67">
        <v>658.6</v>
      </c>
      <c r="Q9" s="67">
        <v>429.4</v>
      </c>
      <c r="R9" s="68">
        <v>3</v>
      </c>
      <c r="S9" s="69">
        <v>364</v>
      </c>
      <c r="T9" s="70">
        <f>+L9/K9*100</f>
        <v>29.456967213114755</v>
      </c>
      <c r="U9" s="71">
        <v>2650</v>
      </c>
      <c r="V9" s="72">
        <v>658.6</v>
      </c>
      <c r="W9" s="71">
        <v>511.9</v>
      </c>
      <c r="X9" s="73">
        <f aca="true" t="shared" si="0" ref="X9:X14">+W9/V9*100</f>
        <v>77.72547828727603</v>
      </c>
    </row>
    <row r="10" spans="1:24" s="41" customFormat="1" ht="18.75" customHeight="1">
      <c r="A10" s="35">
        <v>2</v>
      </c>
      <c r="B10" s="36" t="str">
        <f>+'[1]Vayotsdzor'!B11</f>
        <v>Գետափ</v>
      </c>
      <c r="C10" s="37">
        <v>2539</v>
      </c>
      <c r="D10" s="37">
        <f>+'[2]Mutqer'!M11</f>
        <v>2561.5474999999997</v>
      </c>
      <c r="E10" s="37">
        <f aca="true" t="shared" si="1" ref="E10:E53">D10/C10*100</f>
        <v>100.88804647499015</v>
      </c>
      <c r="F10" s="38">
        <v>355.8</v>
      </c>
      <c r="G10" s="38">
        <v>342.5</v>
      </c>
      <c r="H10" s="38">
        <v>215.6</v>
      </c>
      <c r="I10" s="39">
        <v>236</v>
      </c>
      <c r="J10" s="92">
        <v>2843</v>
      </c>
      <c r="K10" s="65">
        <f>355.8-110.6</f>
        <v>245.20000000000002</v>
      </c>
      <c r="L10" s="65">
        <v>74</v>
      </c>
      <c r="M10" s="66">
        <v>2271</v>
      </c>
      <c r="N10" s="66">
        <f>+'[2]Mutqer'!S11</f>
        <v>2415.355</v>
      </c>
      <c r="O10" s="66">
        <f aca="true" t="shared" si="2" ref="O10:O52">+N10/M10*100</f>
        <v>106.35645090268603</v>
      </c>
      <c r="P10" s="67">
        <v>1227.3</v>
      </c>
      <c r="Q10" s="67">
        <v>952.1</v>
      </c>
      <c r="R10" s="68">
        <v>100</v>
      </c>
      <c r="S10" s="69">
        <v>500</v>
      </c>
      <c r="T10" s="70">
        <f aca="true" t="shared" si="3" ref="T10:T53">+L10/K10*100</f>
        <v>30.179445350734092</v>
      </c>
      <c r="U10" s="71">
        <v>2559</v>
      </c>
      <c r="V10" s="72">
        <v>1010</v>
      </c>
      <c r="W10" s="71">
        <f>151.5+150</f>
        <v>301.5</v>
      </c>
      <c r="X10" s="73">
        <f t="shared" si="0"/>
        <v>29.85148514851485</v>
      </c>
    </row>
    <row r="11" spans="1:24" s="41" customFormat="1" ht="18.75" customHeight="1">
      <c r="A11" s="35">
        <v>3</v>
      </c>
      <c r="B11" s="36" t="str">
        <f>+'[1]Vayotsdzor'!B12</f>
        <v>Հորբատեղ</v>
      </c>
      <c r="C11" s="37">
        <v>200</v>
      </c>
      <c r="D11" s="37">
        <f>+'[2]Mutqer'!M12</f>
        <v>369.12800000000004</v>
      </c>
      <c r="E11" s="37">
        <f t="shared" si="1"/>
        <v>184.56400000000002</v>
      </c>
      <c r="F11" s="11">
        <v>96.6</v>
      </c>
      <c r="G11" s="11">
        <v>80.9</v>
      </c>
      <c r="H11" s="11">
        <v>50.3</v>
      </c>
      <c r="I11" s="39">
        <v>50.3</v>
      </c>
      <c r="J11" s="92">
        <v>370</v>
      </c>
      <c r="K11" s="65">
        <f aca="true" t="shared" si="4" ref="K11:K52">+F11-I11</f>
        <v>46.3</v>
      </c>
      <c r="L11" s="65">
        <v>46</v>
      </c>
      <c r="M11" s="66">
        <v>394.4</v>
      </c>
      <c r="N11" s="66">
        <f>+'[2]Mutqer'!S12</f>
        <v>395.242</v>
      </c>
      <c r="O11" s="66">
        <f t="shared" si="2"/>
        <v>100.21348884381341</v>
      </c>
      <c r="P11" s="64">
        <v>136</v>
      </c>
      <c r="Q11" s="64">
        <v>116.4</v>
      </c>
      <c r="R11" s="70">
        <v>89</v>
      </c>
      <c r="S11" s="69">
        <v>0</v>
      </c>
      <c r="T11" s="70">
        <f t="shared" si="3"/>
        <v>99.35205183585313</v>
      </c>
      <c r="U11" s="71">
        <v>395</v>
      </c>
      <c r="V11" s="72">
        <f>+P11-S11-55.5</f>
        <v>80.5</v>
      </c>
      <c r="W11" s="71">
        <v>42.7</v>
      </c>
      <c r="X11" s="73">
        <f t="shared" si="0"/>
        <v>53.04347826086957</v>
      </c>
    </row>
    <row r="12" spans="1:24" s="41" customFormat="1" ht="18.75" customHeight="1">
      <c r="A12" s="35">
        <v>4</v>
      </c>
      <c r="B12" s="36" t="str">
        <f>+'[1]Vayotsdzor'!B13</f>
        <v>Գողթանիկ</v>
      </c>
      <c r="C12" s="37">
        <v>41</v>
      </c>
      <c r="D12" s="37">
        <f>+'[2]Mutqer'!M13</f>
        <v>99.461</v>
      </c>
      <c r="E12" s="37">
        <f t="shared" si="1"/>
        <v>242.58780487804876</v>
      </c>
      <c r="F12" s="11">
        <v>165.7</v>
      </c>
      <c r="G12" s="11">
        <v>122.6</v>
      </c>
      <c r="H12" s="11">
        <v>0</v>
      </c>
      <c r="I12" s="39">
        <v>49</v>
      </c>
      <c r="J12" s="92">
        <v>50</v>
      </c>
      <c r="K12" s="65">
        <f t="shared" si="4"/>
        <v>116.69999999999999</v>
      </c>
      <c r="L12" s="65">
        <v>0</v>
      </c>
      <c r="M12" s="66">
        <v>455.6</v>
      </c>
      <c r="N12" s="66">
        <f>+'[2]Mutqer'!S13</f>
        <v>429.16</v>
      </c>
      <c r="O12" s="66">
        <f t="shared" si="2"/>
        <v>94.19666374012291</v>
      </c>
      <c r="P12" s="64">
        <v>349.3</v>
      </c>
      <c r="Q12" s="64">
        <v>240.2</v>
      </c>
      <c r="R12" s="70">
        <v>40.3</v>
      </c>
      <c r="S12" s="69">
        <v>30</v>
      </c>
      <c r="T12" s="70">
        <f t="shared" si="3"/>
        <v>0</v>
      </c>
      <c r="U12" s="71">
        <v>455.6</v>
      </c>
      <c r="V12" s="72">
        <v>277.8</v>
      </c>
      <c r="W12" s="71">
        <v>53</v>
      </c>
      <c r="X12" s="73">
        <f t="shared" si="0"/>
        <v>19.07847372210223</v>
      </c>
    </row>
    <row r="13" spans="1:24" s="41" customFormat="1" ht="18.75" customHeight="1">
      <c r="A13" s="35">
        <v>5</v>
      </c>
      <c r="B13" s="36" t="str">
        <f>+'[1]Vayotsdzor'!B14</f>
        <v>Վարդահովիտ</v>
      </c>
      <c r="C13" s="37">
        <v>150</v>
      </c>
      <c r="D13" s="37">
        <f>+'[2]Mutqer'!M14</f>
        <v>224.567</v>
      </c>
      <c r="E13" s="37">
        <f t="shared" si="1"/>
        <v>149.71133333333333</v>
      </c>
      <c r="F13" s="11">
        <v>218.6</v>
      </c>
      <c r="G13" s="11">
        <v>173.3</v>
      </c>
      <c r="H13" s="11">
        <v>30</v>
      </c>
      <c r="I13" s="39">
        <v>50</v>
      </c>
      <c r="J13" s="92">
        <v>250</v>
      </c>
      <c r="K13" s="65">
        <f t="shared" si="4"/>
        <v>168.6</v>
      </c>
      <c r="L13" s="65">
        <v>0</v>
      </c>
      <c r="M13" s="66">
        <v>915.4</v>
      </c>
      <c r="N13" s="66">
        <f>+'[2]Mutqer'!S14</f>
        <v>915.44</v>
      </c>
      <c r="O13" s="66">
        <f t="shared" si="2"/>
        <v>100.00436967445927</v>
      </c>
      <c r="P13" s="64">
        <v>1259</v>
      </c>
      <c r="Q13" s="64">
        <v>881.4</v>
      </c>
      <c r="R13" s="70">
        <v>0</v>
      </c>
      <c r="S13" s="69">
        <v>0</v>
      </c>
      <c r="T13" s="70">
        <f t="shared" si="3"/>
        <v>0</v>
      </c>
      <c r="U13" s="71">
        <v>917</v>
      </c>
      <c r="V13" s="72">
        <v>225</v>
      </c>
      <c r="W13" s="71">
        <v>66.5</v>
      </c>
      <c r="X13" s="73">
        <f t="shared" si="0"/>
        <v>29.555555555555557</v>
      </c>
    </row>
    <row r="14" spans="1:24" s="41" customFormat="1" ht="18.75" customHeight="1">
      <c r="A14" s="35">
        <v>6</v>
      </c>
      <c r="B14" s="36" t="str">
        <f>+'[1]Vayotsdzor'!B15</f>
        <v>Շատին</v>
      </c>
      <c r="C14" s="37">
        <v>1300.4</v>
      </c>
      <c r="D14" s="37">
        <f>+'[2]Mutqer'!M15</f>
        <v>1980.879</v>
      </c>
      <c r="E14" s="37">
        <f t="shared" si="1"/>
        <v>152.3284374038757</v>
      </c>
      <c r="F14" s="11">
        <v>498.2</v>
      </c>
      <c r="G14" s="11">
        <v>408.7</v>
      </c>
      <c r="H14" s="11">
        <v>100</v>
      </c>
      <c r="I14" s="39">
        <v>100</v>
      </c>
      <c r="J14" s="92">
        <v>1600</v>
      </c>
      <c r="K14" s="65">
        <f t="shared" si="4"/>
        <v>398.2</v>
      </c>
      <c r="L14" s="65">
        <v>294.3</v>
      </c>
      <c r="M14" s="66">
        <v>1200</v>
      </c>
      <c r="N14" s="66">
        <f>+'[2]Mutqer'!S15</f>
        <v>1210.487</v>
      </c>
      <c r="O14" s="66">
        <f t="shared" si="2"/>
        <v>100.87391666666667</v>
      </c>
      <c r="P14" s="64">
        <v>1570.6</v>
      </c>
      <c r="Q14" s="64">
        <v>1069.2</v>
      </c>
      <c r="R14" s="70">
        <v>146</v>
      </c>
      <c r="S14" s="69">
        <v>156.5</v>
      </c>
      <c r="T14" s="70">
        <f t="shared" si="3"/>
        <v>73.9075841285786</v>
      </c>
      <c r="U14" s="71">
        <v>1150</v>
      </c>
      <c r="V14" s="72">
        <f>+P14-S14-238</f>
        <v>1176.1</v>
      </c>
      <c r="W14" s="71">
        <v>287.6</v>
      </c>
      <c r="X14" s="73">
        <f t="shared" si="0"/>
        <v>24.453702916418678</v>
      </c>
    </row>
    <row r="15" spans="1:24" s="41" customFormat="1" ht="18.75" customHeight="1">
      <c r="A15" s="35">
        <v>7</v>
      </c>
      <c r="B15" s="36" t="str">
        <f>+'[1]Vayotsdzor'!B16</f>
        <v>Հերմոն</v>
      </c>
      <c r="C15" s="37">
        <v>95</v>
      </c>
      <c r="D15" s="37">
        <f>+'[2]Mutqer'!M16</f>
        <v>97.113</v>
      </c>
      <c r="E15" s="37">
        <f t="shared" si="1"/>
        <v>102.22421052631579</v>
      </c>
      <c r="F15" s="11">
        <v>54.4</v>
      </c>
      <c r="G15" s="11">
        <v>48.2</v>
      </c>
      <c r="H15" s="11">
        <v>19.1</v>
      </c>
      <c r="I15" s="39">
        <v>20</v>
      </c>
      <c r="J15" s="92">
        <v>100</v>
      </c>
      <c r="K15" s="65">
        <f t="shared" si="4"/>
        <v>34.4</v>
      </c>
      <c r="L15" s="65">
        <v>6.5</v>
      </c>
      <c r="M15" s="66">
        <v>260</v>
      </c>
      <c r="N15" s="66">
        <f>+'[2]Mutqer'!S16</f>
        <v>259.942</v>
      </c>
      <c r="O15" s="66">
        <f t="shared" si="2"/>
        <v>99.97769230769231</v>
      </c>
      <c r="P15" s="64">
        <v>255.6</v>
      </c>
      <c r="Q15" s="64">
        <v>170.3</v>
      </c>
      <c r="R15" s="70">
        <v>0.30000000000001137</v>
      </c>
      <c r="S15" s="69">
        <v>0</v>
      </c>
      <c r="T15" s="70">
        <f t="shared" si="3"/>
        <v>18.8953488372093</v>
      </c>
      <c r="U15" s="71">
        <v>271.7</v>
      </c>
      <c r="V15" s="74">
        <v>80</v>
      </c>
      <c r="W15" s="71">
        <v>5.7</v>
      </c>
      <c r="X15" s="73">
        <f>+W15/V15*100</f>
        <v>7.125000000000001</v>
      </c>
    </row>
    <row r="16" spans="1:24" s="41" customFormat="1" ht="18.75" customHeight="1">
      <c r="A16" s="35">
        <v>8</v>
      </c>
      <c r="B16" s="36" t="str">
        <f>+'[1]Vayotsdzor'!B17</f>
        <v>Եղեգիս</v>
      </c>
      <c r="C16" s="37">
        <v>350</v>
      </c>
      <c r="D16" s="37">
        <f>+'[2]Mutqer'!M17</f>
        <v>295.80100000000004</v>
      </c>
      <c r="E16" s="37">
        <f t="shared" si="1"/>
        <v>84.51457142857144</v>
      </c>
      <c r="F16" s="11">
        <v>751</v>
      </c>
      <c r="G16" s="11">
        <v>427.4</v>
      </c>
      <c r="H16" s="11">
        <v>150</v>
      </c>
      <c r="I16" s="39">
        <v>95</v>
      </c>
      <c r="J16" s="92">
        <v>350</v>
      </c>
      <c r="K16" s="65">
        <f t="shared" si="4"/>
        <v>656</v>
      </c>
      <c r="L16" s="65">
        <v>0</v>
      </c>
      <c r="M16" s="66">
        <v>600</v>
      </c>
      <c r="N16" s="66">
        <f>+'[2]Mutqer'!S17</f>
        <v>457.689</v>
      </c>
      <c r="O16" s="66">
        <f t="shared" si="2"/>
        <v>76.28150000000001</v>
      </c>
      <c r="P16" s="64">
        <v>362.4</v>
      </c>
      <c r="Q16" s="64">
        <v>250.6</v>
      </c>
      <c r="R16" s="70">
        <v>150</v>
      </c>
      <c r="S16" s="69">
        <v>0</v>
      </c>
      <c r="T16" s="70">
        <f t="shared" si="3"/>
        <v>0</v>
      </c>
      <c r="U16" s="71">
        <v>600</v>
      </c>
      <c r="V16" s="72">
        <v>342</v>
      </c>
      <c r="W16" s="71">
        <v>0</v>
      </c>
      <c r="X16" s="73">
        <f aca="true" t="shared" si="5" ref="X16:X22">+W16/V16*100</f>
        <v>0</v>
      </c>
    </row>
    <row r="17" spans="1:24" s="41" customFormat="1" ht="18.75" customHeight="1">
      <c r="A17" s="35">
        <v>9</v>
      </c>
      <c r="B17" s="36" t="str">
        <f>+'[1]Vayotsdzor'!B18</f>
        <v>Վերնաշեն</v>
      </c>
      <c r="C17" s="37">
        <v>2200</v>
      </c>
      <c r="D17" s="37">
        <f>+'[2]Mutqer'!M18</f>
        <v>2267.481</v>
      </c>
      <c r="E17" s="37">
        <f t="shared" si="1"/>
        <v>103.0673181818182</v>
      </c>
      <c r="F17" s="11">
        <v>301.9</v>
      </c>
      <c r="G17" s="11">
        <v>96.4</v>
      </c>
      <c r="H17" s="11">
        <v>250.3</v>
      </c>
      <c r="I17" s="39">
        <v>260</v>
      </c>
      <c r="J17" s="92">
        <v>2400</v>
      </c>
      <c r="K17" s="65">
        <f t="shared" si="4"/>
        <v>41.89999999999998</v>
      </c>
      <c r="L17" s="65">
        <v>0</v>
      </c>
      <c r="M17" s="66">
        <v>1700</v>
      </c>
      <c r="N17" s="66">
        <f>+'[2]Mutqer'!S18</f>
        <v>1757.891</v>
      </c>
      <c r="O17" s="66">
        <f t="shared" si="2"/>
        <v>103.40535294117647</v>
      </c>
      <c r="P17" s="64">
        <v>432.6</v>
      </c>
      <c r="Q17" s="64">
        <v>299.8</v>
      </c>
      <c r="R17" s="70">
        <v>298.9</v>
      </c>
      <c r="S17" s="69">
        <v>298.9</v>
      </c>
      <c r="T17" s="70">
        <f t="shared" si="3"/>
        <v>0</v>
      </c>
      <c r="U17" s="71">
        <v>1700</v>
      </c>
      <c r="V17" s="72">
        <v>370</v>
      </c>
      <c r="W17" s="71">
        <v>370</v>
      </c>
      <c r="X17" s="73">
        <f t="shared" si="5"/>
        <v>100</v>
      </c>
    </row>
    <row r="18" spans="1:24" s="41" customFormat="1" ht="18.75" customHeight="1">
      <c r="A18" s="35">
        <v>10</v>
      </c>
      <c r="B18" s="36" t="str">
        <f>+'[1]Vayotsdzor'!B19</f>
        <v>Գլաձոր</v>
      </c>
      <c r="C18" s="37">
        <v>3600</v>
      </c>
      <c r="D18" s="37">
        <f>+'[2]Mutqer'!M19</f>
        <v>3617.944</v>
      </c>
      <c r="E18" s="37">
        <f t="shared" si="1"/>
        <v>100.49844444444444</v>
      </c>
      <c r="F18" s="11">
        <v>287.8</v>
      </c>
      <c r="G18" s="11">
        <v>220.3</v>
      </c>
      <c r="H18" s="11">
        <v>685.8</v>
      </c>
      <c r="I18" s="39">
        <v>685</v>
      </c>
      <c r="J18" s="92">
        <v>4000</v>
      </c>
      <c r="K18" s="65">
        <v>0</v>
      </c>
      <c r="L18" s="65">
        <v>0</v>
      </c>
      <c r="M18" s="66">
        <v>1500</v>
      </c>
      <c r="N18" s="66">
        <f>+'[2]Mutqer'!S19</f>
        <v>1501.255</v>
      </c>
      <c r="O18" s="66">
        <f t="shared" si="2"/>
        <v>100.08366666666669</v>
      </c>
      <c r="P18" s="64">
        <v>915.7</v>
      </c>
      <c r="Q18" s="64">
        <v>644.6</v>
      </c>
      <c r="R18" s="70">
        <v>50</v>
      </c>
      <c r="S18" s="69">
        <v>50</v>
      </c>
      <c r="T18" s="70">
        <v>0</v>
      </c>
      <c r="U18" s="71">
        <v>1650</v>
      </c>
      <c r="V18" s="72">
        <f>915.7-419.8</f>
        <v>495.90000000000003</v>
      </c>
      <c r="W18" s="71">
        <v>64.59999999999991</v>
      </c>
      <c r="X18" s="73">
        <f t="shared" si="5"/>
        <v>13.026819923371628</v>
      </c>
    </row>
    <row r="19" spans="1:24" s="41" customFormat="1" ht="18.75" customHeight="1">
      <c r="A19" s="35">
        <v>11</v>
      </c>
      <c r="B19" s="36" t="str">
        <f>+'[1]Vayotsdzor'!B20</f>
        <v>Սալլի</v>
      </c>
      <c r="C19" s="37">
        <v>290</v>
      </c>
      <c r="D19" s="37">
        <f>+'[2]Mutqer'!M20</f>
        <v>335.732</v>
      </c>
      <c r="E19" s="37">
        <f t="shared" si="1"/>
        <v>115.76965517241379</v>
      </c>
      <c r="F19" s="11">
        <v>71.1</v>
      </c>
      <c r="G19" s="11">
        <v>54.7</v>
      </c>
      <c r="H19" s="11">
        <v>100</v>
      </c>
      <c r="I19" s="39">
        <v>100</v>
      </c>
      <c r="J19" s="92">
        <v>320</v>
      </c>
      <c r="K19" s="65">
        <v>55.5</v>
      </c>
      <c r="L19" s="65">
        <v>56</v>
      </c>
      <c r="M19" s="66">
        <v>500</v>
      </c>
      <c r="N19" s="66">
        <f>+'[2]Mutqer'!S20</f>
        <v>366.41</v>
      </c>
      <c r="O19" s="66">
        <f t="shared" si="2"/>
        <v>73.282</v>
      </c>
      <c r="P19" s="64">
        <v>157.9</v>
      </c>
      <c r="Q19" s="64">
        <v>111.8</v>
      </c>
      <c r="R19" s="70">
        <v>39</v>
      </c>
      <c r="S19" s="69">
        <v>0</v>
      </c>
      <c r="T19" s="70">
        <f t="shared" si="3"/>
        <v>100.9009009009009</v>
      </c>
      <c r="U19" s="71">
        <v>480</v>
      </c>
      <c r="V19" s="72">
        <f>+P19-S19</f>
        <v>157.9</v>
      </c>
      <c r="W19" s="71">
        <v>20</v>
      </c>
      <c r="X19" s="73">
        <f t="shared" si="5"/>
        <v>12.666244458518051</v>
      </c>
    </row>
    <row r="20" spans="1:24" s="41" customFormat="1" ht="18.75" customHeight="1">
      <c r="A20" s="35">
        <v>12</v>
      </c>
      <c r="B20" s="36" t="str">
        <f>+'[1]Vayotsdzor'!B21</f>
        <v>Աղավնաձոր</v>
      </c>
      <c r="C20" s="37">
        <v>3000</v>
      </c>
      <c r="D20" s="37">
        <f>+'[2]Mutqer'!M21</f>
        <v>4278.437</v>
      </c>
      <c r="E20" s="37">
        <f t="shared" si="1"/>
        <v>142.61456666666666</v>
      </c>
      <c r="F20" s="8">
        <v>897.5</v>
      </c>
      <c r="G20" s="8">
        <v>448.8</v>
      </c>
      <c r="H20" s="8">
        <v>500</v>
      </c>
      <c r="I20" s="39">
        <v>900</v>
      </c>
      <c r="J20" s="92">
        <v>4400</v>
      </c>
      <c r="K20" s="65">
        <v>1278.9</v>
      </c>
      <c r="L20" s="65">
        <v>584.7</v>
      </c>
      <c r="M20" s="66">
        <v>6000</v>
      </c>
      <c r="N20" s="66">
        <f>+'[2]Mutqer'!S21</f>
        <v>5405.86</v>
      </c>
      <c r="O20" s="66">
        <f t="shared" si="2"/>
        <v>90.09766666666667</v>
      </c>
      <c r="P20" s="64">
        <v>1839</v>
      </c>
      <c r="Q20" s="64">
        <v>800.9</v>
      </c>
      <c r="R20" s="64">
        <v>1468.1</v>
      </c>
      <c r="S20" s="69">
        <v>800</v>
      </c>
      <c r="T20" s="70">
        <f t="shared" si="3"/>
        <v>45.71897724607084</v>
      </c>
      <c r="U20" s="71">
        <v>6150</v>
      </c>
      <c r="V20" s="72">
        <v>1947</v>
      </c>
      <c r="W20" s="71">
        <v>840</v>
      </c>
      <c r="X20" s="73">
        <f t="shared" si="5"/>
        <v>43.143297380585516</v>
      </c>
    </row>
    <row r="21" spans="1:24" s="41" customFormat="1" ht="18.75" customHeight="1">
      <c r="A21" s="35">
        <v>13</v>
      </c>
      <c r="B21" s="36" t="str">
        <f>+'[1]Vayotsdzor'!B22</f>
        <v>Ռինդ</v>
      </c>
      <c r="C21" s="37">
        <v>1629</v>
      </c>
      <c r="D21" s="37">
        <f>+'[2]Mutqer'!M22</f>
        <v>2050.546</v>
      </c>
      <c r="E21" s="37">
        <f t="shared" si="1"/>
        <v>125.87759361571516</v>
      </c>
      <c r="F21" s="8">
        <v>535.8</v>
      </c>
      <c r="G21" s="8">
        <v>410.5</v>
      </c>
      <c r="H21" s="8">
        <v>190</v>
      </c>
      <c r="I21" s="39">
        <v>300</v>
      </c>
      <c r="J21" s="92">
        <v>2200</v>
      </c>
      <c r="K21" s="65">
        <f t="shared" si="4"/>
        <v>235.79999999999995</v>
      </c>
      <c r="L21" s="65">
        <v>236</v>
      </c>
      <c r="M21" s="66">
        <v>1640</v>
      </c>
      <c r="N21" s="66">
        <f>+'[2]Mutqer'!S22</f>
        <v>1642.831</v>
      </c>
      <c r="O21" s="66">
        <f t="shared" si="2"/>
        <v>100.1726219512195</v>
      </c>
      <c r="P21" s="64">
        <v>319.9</v>
      </c>
      <c r="Q21" s="64">
        <v>185.2</v>
      </c>
      <c r="R21" s="64">
        <v>130</v>
      </c>
      <c r="S21" s="69">
        <v>300</v>
      </c>
      <c r="T21" s="70">
        <f t="shared" si="3"/>
        <v>100.08481764206958</v>
      </c>
      <c r="U21" s="71">
        <v>1600</v>
      </c>
      <c r="V21" s="72">
        <v>183.5</v>
      </c>
      <c r="W21" s="71">
        <v>176.1</v>
      </c>
      <c r="X21" s="73">
        <f t="shared" si="5"/>
        <v>95.96730245231608</v>
      </c>
    </row>
    <row r="22" spans="1:24" s="41" customFormat="1" ht="18.75" customHeight="1">
      <c r="A22" s="35">
        <v>14</v>
      </c>
      <c r="B22" s="36" t="str">
        <f>+'[1]Vayotsdzor'!B23</f>
        <v>Աղնջաձոր</v>
      </c>
      <c r="C22" s="37">
        <v>455</v>
      </c>
      <c r="D22" s="37">
        <f>+'[2]Mutqer'!M23</f>
        <v>562.4019999999999</v>
      </c>
      <c r="E22" s="37">
        <f t="shared" si="1"/>
        <v>123.60483516483515</v>
      </c>
      <c r="F22" s="8">
        <v>48.5</v>
      </c>
      <c r="G22" s="8">
        <v>56.6</v>
      </c>
      <c r="H22" s="8">
        <v>64.9</v>
      </c>
      <c r="I22" s="39">
        <v>65</v>
      </c>
      <c r="J22" s="92">
        <v>545</v>
      </c>
      <c r="K22" s="65"/>
      <c r="L22" s="65">
        <v>69.5</v>
      </c>
      <c r="M22" s="66">
        <v>825</v>
      </c>
      <c r="N22" s="66">
        <f>+'[2]Mutqer'!S23</f>
        <v>837.421</v>
      </c>
      <c r="O22" s="66">
        <f t="shared" si="2"/>
        <v>101.50557575757577</v>
      </c>
      <c r="P22" s="64">
        <v>176.7</v>
      </c>
      <c r="Q22" s="64">
        <v>246.3</v>
      </c>
      <c r="R22" s="64">
        <v>64.7</v>
      </c>
      <c r="S22" s="69">
        <v>65</v>
      </c>
      <c r="T22" s="70">
        <v>0</v>
      </c>
      <c r="U22" s="71">
        <v>810</v>
      </c>
      <c r="V22" s="72">
        <f>+P22-S22</f>
        <v>111.69999999999999</v>
      </c>
      <c r="W22" s="71">
        <v>33.4</v>
      </c>
      <c r="X22" s="73">
        <f t="shared" si="5"/>
        <v>29.90152193375112</v>
      </c>
    </row>
    <row r="23" spans="1:24" s="42" customFormat="1" ht="18.75" customHeight="1">
      <c r="A23" s="35">
        <v>15</v>
      </c>
      <c r="B23" s="36" t="str">
        <f>+'[1]Vayotsdzor'!B24</f>
        <v>Հորս</v>
      </c>
      <c r="C23" s="37">
        <v>310</v>
      </c>
      <c r="D23" s="37">
        <f>+'[2]Mutqer'!M24</f>
        <v>403.502</v>
      </c>
      <c r="E23" s="37">
        <f t="shared" si="1"/>
        <v>130.16193548387096</v>
      </c>
      <c r="F23" s="8">
        <v>115.3</v>
      </c>
      <c r="G23" s="8">
        <v>84.1</v>
      </c>
      <c r="H23" s="8">
        <v>131.3</v>
      </c>
      <c r="I23" s="39">
        <v>135</v>
      </c>
      <c r="J23" s="92">
        <v>390</v>
      </c>
      <c r="K23" s="65">
        <v>70</v>
      </c>
      <c r="L23" s="65">
        <v>70</v>
      </c>
      <c r="M23" s="66">
        <v>570</v>
      </c>
      <c r="N23" s="66">
        <f>+'[2]Mutqer'!S24</f>
        <v>571.2</v>
      </c>
      <c r="O23" s="66">
        <f t="shared" si="2"/>
        <v>100.21052631578948</v>
      </c>
      <c r="P23" s="64">
        <v>185.1</v>
      </c>
      <c r="Q23" s="64">
        <v>241.7</v>
      </c>
      <c r="R23" s="64">
        <v>0</v>
      </c>
      <c r="S23" s="69">
        <v>0</v>
      </c>
      <c r="T23" s="70">
        <f t="shared" si="3"/>
        <v>100</v>
      </c>
      <c r="U23" s="71">
        <v>580</v>
      </c>
      <c r="V23" s="72">
        <v>0</v>
      </c>
      <c r="W23" s="75">
        <v>0</v>
      </c>
      <c r="X23" s="73">
        <v>0</v>
      </c>
    </row>
    <row r="24" spans="1:24" s="59" customFormat="1" ht="18.75" customHeight="1">
      <c r="A24" s="35">
        <v>16</v>
      </c>
      <c r="B24" s="58" t="str">
        <f>+'[1]Vayotsdzor'!B25</f>
        <v>Եղեգնաձոր</v>
      </c>
      <c r="C24" s="12">
        <v>20000</v>
      </c>
      <c r="D24" s="12">
        <f>+'[2]Mutqer'!M25</f>
        <v>21716.7192</v>
      </c>
      <c r="E24" s="12">
        <f t="shared" si="1"/>
        <v>108.583596</v>
      </c>
      <c r="F24" s="8">
        <f>7918.9+965.2</f>
        <v>8884.1</v>
      </c>
      <c r="G24" s="8">
        <v>6435.2</v>
      </c>
      <c r="H24" s="8">
        <v>700</v>
      </c>
      <c r="I24" s="39">
        <v>1000</v>
      </c>
      <c r="J24" s="92">
        <v>22000</v>
      </c>
      <c r="K24" s="65">
        <f>6862+86</f>
        <v>6948</v>
      </c>
      <c r="L24" s="65">
        <v>626</v>
      </c>
      <c r="M24" s="87">
        <v>4600</v>
      </c>
      <c r="N24" s="87">
        <f>+'[2]Mutqer'!S25</f>
        <v>4604.86</v>
      </c>
      <c r="O24" s="87">
        <f t="shared" si="2"/>
        <v>100.10565217391303</v>
      </c>
      <c r="P24" s="64">
        <v>4991.9</v>
      </c>
      <c r="Q24" s="64">
        <v>3338.2</v>
      </c>
      <c r="R24" s="64">
        <v>651.4</v>
      </c>
      <c r="S24" s="69">
        <v>651.4</v>
      </c>
      <c r="T24" s="70">
        <f t="shared" si="3"/>
        <v>9.0097869890616</v>
      </c>
      <c r="U24" s="78">
        <v>4600</v>
      </c>
      <c r="V24" s="79">
        <v>3936.3</v>
      </c>
      <c r="W24" s="78">
        <v>0</v>
      </c>
      <c r="X24" s="88">
        <f aca="true" t="shared" si="6" ref="X24:X32">+W24/V24*100</f>
        <v>0</v>
      </c>
    </row>
    <row r="25" spans="1:24" s="59" customFormat="1" ht="18.75" customHeight="1">
      <c r="A25" s="35">
        <v>17</v>
      </c>
      <c r="B25" s="58" t="str">
        <f>+'[1]Vayotsdzor'!B26</f>
        <v>Ագարակաձոր</v>
      </c>
      <c r="C25" s="12">
        <v>2400</v>
      </c>
      <c r="D25" s="12">
        <f>+'[2]Mutqer'!M26</f>
        <v>2401.263</v>
      </c>
      <c r="E25" s="12">
        <f t="shared" si="1"/>
        <v>100.052625</v>
      </c>
      <c r="F25" s="8">
        <v>1102.7</v>
      </c>
      <c r="G25" s="8">
        <v>897.5</v>
      </c>
      <c r="H25" s="8">
        <v>456.5</v>
      </c>
      <c r="I25" s="39">
        <v>457</v>
      </c>
      <c r="J25" s="92">
        <v>2500</v>
      </c>
      <c r="K25" s="65">
        <f t="shared" si="4"/>
        <v>645.7</v>
      </c>
      <c r="L25" s="65">
        <v>111</v>
      </c>
      <c r="M25" s="87">
        <v>2000</v>
      </c>
      <c r="N25" s="87">
        <f>+'[2]Mutqer'!S26</f>
        <v>2000.655</v>
      </c>
      <c r="O25" s="87">
        <f t="shared" si="2"/>
        <v>100.03275000000001</v>
      </c>
      <c r="P25" s="64">
        <v>211</v>
      </c>
      <c r="Q25" s="64">
        <v>400.8</v>
      </c>
      <c r="R25" s="64">
        <v>367.9</v>
      </c>
      <c r="S25" s="69">
        <v>367.9</v>
      </c>
      <c r="T25" s="70">
        <f t="shared" si="3"/>
        <v>17.190645810748023</v>
      </c>
      <c r="U25" s="78">
        <v>2100</v>
      </c>
      <c r="V25" s="79">
        <v>319.8</v>
      </c>
      <c r="W25" s="78">
        <v>280</v>
      </c>
      <c r="X25" s="88">
        <f t="shared" si="6"/>
        <v>87.55472170106316</v>
      </c>
    </row>
    <row r="26" spans="1:24" s="59" customFormat="1" ht="18.75" customHeight="1">
      <c r="A26" s="35">
        <v>18</v>
      </c>
      <c r="B26" s="58" t="str">
        <f>+'[1]Vayotsdzor'!B27</f>
        <v>Արփի</v>
      </c>
      <c r="C26" s="12">
        <v>1370</v>
      </c>
      <c r="D26" s="12">
        <f>+'[2]Mutqer'!M27</f>
        <v>1510.145</v>
      </c>
      <c r="E26" s="12">
        <f t="shared" si="1"/>
        <v>110.22956204379561</v>
      </c>
      <c r="F26" s="8">
        <v>272.9</v>
      </c>
      <c r="G26" s="8">
        <v>301.5</v>
      </c>
      <c r="H26" s="8">
        <v>270</v>
      </c>
      <c r="I26" s="39">
        <v>370</v>
      </c>
      <c r="J26" s="92">
        <v>1530</v>
      </c>
      <c r="K26" s="65">
        <v>0</v>
      </c>
      <c r="L26" s="65">
        <v>257.2</v>
      </c>
      <c r="M26" s="87">
        <v>1450</v>
      </c>
      <c r="N26" s="87">
        <f>+'[2]Mutqer'!S27</f>
        <v>1450.85</v>
      </c>
      <c r="O26" s="87">
        <f t="shared" si="2"/>
        <v>100.05862068965516</v>
      </c>
      <c r="P26" s="64">
        <v>60</v>
      </c>
      <c r="Q26" s="64">
        <v>523.1</v>
      </c>
      <c r="R26" s="64">
        <v>396.5</v>
      </c>
      <c r="S26" s="69">
        <v>396.5</v>
      </c>
      <c r="T26" s="70">
        <v>0</v>
      </c>
      <c r="U26" s="78">
        <v>1520</v>
      </c>
      <c r="V26" s="79">
        <v>103.7</v>
      </c>
      <c r="W26" s="78">
        <v>104</v>
      </c>
      <c r="X26" s="88">
        <f t="shared" si="6"/>
        <v>100.28929604628736</v>
      </c>
    </row>
    <row r="27" spans="1:24" s="41" customFormat="1" ht="18.75" customHeight="1">
      <c r="A27" s="35">
        <v>19</v>
      </c>
      <c r="B27" s="36" t="str">
        <f>+'[1]Vayotsdzor'!B28</f>
        <v>Արտաբույնք</v>
      </c>
      <c r="C27" s="37">
        <v>830</v>
      </c>
      <c r="D27" s="37">
        <f>+'[2]Mutqer'!M28</f>
        <v>1473.711</v>
      </c>
      <c r="E27" s="37">
        <f t="shared" si="1"/>
        <v>177.55554216867472</v>
      </c>
      <c r="F27" s="8">
        <v>88</v>
      </c>
      <c r="G27" s="8">
        <v>79.5</v>
      </c>
      <c r="H27" s="8">
        <v>180</v>
      </c>
      <c r="I27" s="39">
        <v>180</v>
      </c>
      <c r="J27" s="92">
        <v>1361.8</v>
      </c>
      <c r="K27" s="65">
        <v>0</v>
      </c>
      <c r="L27" s="65">
        <v>0</v>
      </c>
      <c r="M27" s="66">
        <v>700</v>
      </c>
      <c r="N27" s="66">
        <f>+'[2]Mutqer'!S28</f>
        <v>797.31</v>
      </c>
      <c r="O27" s="66">
        <f t="shared" si="2"/>
        <v>113.90142857142855</v>
      </c>
      <c r="P27" s="64">
        <v>352</v>
      </c>
      <c r="Q27" s="64">
        <v>461.6</v>
      </c>
      <c r="R27" s="64">
        <v>312</v>
      </c>
      <c r="S27" s="69">
        <v>407</v>
      </c>
      <c r="T27" s="70">
        <v>0</v>
      </c>
      <c r="U27" s="71">
        <v>730</v>
      </c>
      <c r="V27" s="72">
        <v>352</v>
      </c>
      <c r="W27" s="71">
        <v>75</v>
      </c>
      <c r="X27" s="73">
        <f t="shared" si="6"/>
        <v>21.306818181818183</v>
      </c>
    </row>
    <row r="28" spans="1:24" s="41" customFormat="1" ht="18.75" customHeight="1">
      <c r="A28" s="35">
        <v>20</v>
      </c>
      <c r="B28" s="36" t="str">
        <f>+'[1]Vayotsdzor'!B29</f>
        <v>Գնիշիկ</v>
      </c>
      <c r="C28" s="37">
        <v>120.2</v>
      </c>
      <c r="D28" s="37">
        <f>+'[2]Mutqer'!M29</f>
        <v>150.06</v>
      </c>
      <c r="E28" s="37">
        <f t="shared" si="1"/>
        <v>124.84193011647255</v>
      </c>
      <c r="F28" s="8">
        <v>0</v>
      </c>
      <c r="G28" s="8">
        <v>0.3999999999999986</v>
      </c>
      <c r="H28" s="8">
        <v>10.2</v>
      </c>
      <c r="I28" s="39">
        <v>10</v>
      </c>
      <c r="J28" s="92">
        <v>200</v>
      </c>
      <c r="K28" s="65">
        <v>0</v>
      </c>
      <c r="L28" s="65">
        <v>78.9</v>
      </c>
      <c r="M28" s="66">
        <v>370</v>
      </c>
      <c r="N28" s="66">
        <f>+'[2]Mutqer'!S29</f>
        <v>371.75</v>
      </c>
      <c r="O28" s="66">
        <f t="shared" si="2"/>
        <v>100.47297297297297</v>
      </c>
      <c r="P28" s="64">
        <v>136</v>
      </c>
      <c r="Q28" s="64">
        <v>143.4</v>
      </c>
      <c r="R28" s="64">
        <v>0</v>
      </c>
      <c r="S28" s="69">
        <v>0</v>
      </c>
      <c r="T28" s="70">
        <v>0</v>
      </c>
      <c r="U28" s="71">
        <v>370</v>
      </c>
      <c r="V28" s="72">
        <v>64.9</v>
      </c>
      <c r="W28" s="71">
        <v>0</v>
      </c>
      <c r="X28" s="73">
        <f t="shared" si="6"/>
        <v>0</v>
      </c>
    </row>
    <row r="29" spans="1:24" s="41" customFormat="1" ht="18.75" customHeight="1">
      <c r="A29" s="35">
        <v>21</v>
      </c>
      <c r="B29" s="36" t="str">
        <f>+'[1]Vayotsdzor'!B30</f>
        <v>Ելփին</v>
      </c>
      <c r="C29" s="37">
        <v>1700</v>
      </c>
      <c r="D29" s="37">
        <f>+'[2]Mutqer'!M30</f>
        <v>1702.838</v>
      </c>
      <c r="E29" s="37">
        <f t="shared" si="1"/>
        <v>100.16694117647059</v>
      </c>
      <c r="F29" s="8">
        <v>674.7</v>
      </c>
      <c r="G29" s="8">
        <v>625.6</v>
      </c>
      <c r="H29" s="8">
        <v>318</v>
      </c>
      <c r="I29" s="39">
        <v>320</v>
      </c>
      <c r="J29" s="92">
        <v>2200</v>
      </c>
      <c r="K29" s="65">
        <v>642.2</v>
      </c>
      <c r="L29" s="65">
        <v>184</v>
      </c>
      <c r="M29" s="66">
        <v>2600</v>
      </c>
      <c r="N29" s="66">
        <f>+'[2]Mutqer'!S30</f>
        <v>2601.662</v>
      </c>
      <c r="O29" s="66">
        <f t="shared" si="2"/>
        <v>100.06392307692306</v>
      </c>
      <c r="P29" s="64">
        <v>2276.1</v>
      </c>
      <c r="Q29" s="64">
        <v>1847.3</v>
      </c>
      <c r="R29" s="64">
        <v>844</v>
      </c>
      <c r="S29" s="69">
        <v>844</v>
      </c>
      <c r="T29" s="70">
        <f t="shared" si="3"/>
        <v>28.65151043288695</v>
      </c>
      <c r="U29" s="71">
        <v>2000</v>
      </c>
      <c r="V29" s="72">
        <f aca="true" t="shared" si="7" ref="V29:V36">+P29-S29</f>
        <v>1432.1</v>
      </c>
      <c r="W29" s="71">
        <v>243</v>
      </c>
      <c r="X29" s="73">
        <f t="shared" si="6"/>
        <v>16.968088820613087</v>
      </c>
    </row>
    <row r="30" spans="1:24" s="41" customFormat="1" ht="18.75" customHeight="1">
      <c r="A30" s="35">
        <v>22</v>
      </c>
      <c r="B30" s="36" t="str">
        <f>+'[1]Vayotsdzor'!B31</f>
        <v>Թառաթումբ</v>
      </c>
      <c r="C30" s="37">
        <v>450</v>
      </c>
      <c r="D30" s="37">
        <f>+'[2]Mutqer'!M31</f>
        <v>498.21299999999997</v>
      </c>
      <c r="E30" s="37">
        <f t="shared" si="1"/>
        <v>110.714</v>
      </c>
      <c r="F30" s="8">
        <v>0</v>
      </c>
      <c r="G30" s="8">
        <v>0.20000000000000284</v>
      </c>
      <c r="H30" s="8">
        <v>0</v>
      </c>
      <c r="I30" s="39">
        <v>0</v>
      </c>
      <c r="J30" s="92">
        <v>460</v>
      </c>
      <c r="K30" s="65">
        <f t="shared" si="4"/>
        <v>0</v>
      </c>
      <c r="L30" s="65">
        <v>0</v>
      </c>
      <c r="M30" s="66">
        <v>300</v>
      </c>
      <c r="N30" s="66">
        <f>+'[2]Mutqer'!S31</f>
        <v>300.7</v>
      </c>
      <c r="O30" s="66">
        <f t="shared" si="2"/>
        <v>100.23333333333333</v>
      </c>
      <c r="P30" s="64">
        <v>49.4</v>
      </c>
      <c r="Q30" s="64">
        <v>38.1</v>
      </c>
      <c r="R30" s="64">
        <v>7.800000000000011</v>
      </c>
      <c r="S30" s="69">
        <v>7.8</v>
      </c>
      <c r="T30" s="70">
        <v>0</v>
      </c>
      <c r="U30" s="71">
        <v>300</v>
      </c>
      <c r="V30" s="72">
        <v>25.9</v>
      </c>
      <c r="W30" s="71"/>
      <c r="X30" s="73">
        <f t="shared" si="6"/>
        <v>0</v>
      </c>
    </row>
    <row r="31" spans="1:24" s="41" customFormat="1" ht="18.75" customHeight="1">
      <c r="A31" s="35">
        <v>23</v>
      </c>
      <c r="B31" s="36" t="str">
        <f>+'[1]Vayotsdzor'!B32</f>
        <v>Խաչիկ</v>
      </c>
      <c r="C31" s="37">
        <v>650.4</v>
      </c>
      <c r="D31" s="37">
        <f>+'[2]Mutqer'!M32</f>
        <v>831.69</v>
      </c>
      <c r="E31" s="37">
        <f t="shared" si="1"/>
        <v>127.87361623616238</v>
      </c>
      <c r="F31" s="8">
        <v>430.8</v>
      </c>
      <c r="G31" s="8">
        <v>328.6</v>
      </c>
      <c r="H31" s="8">
        <v>46.1</v>
      </c>
      <c r="I31" s="39">
        <v>50</v>
      </c>
      <c r="J31" s="92">
        <v>800</v>
      </c>
      <c r="K31" s="65">
        <f t="shared" si="4"/>
        <v>380.8</v>
      </c>
      <c r="L31" s="65">
        <v>108</v>
      </c>
      <c r="M31" s="66">
        <v>1580</v>
      </c>
      <c r="N31" s="66">
        <f>+'[2]Mutqer'!S32</f>
        <v>1656.196</v>
      </c>
      <c r="O31" s="66">
        <f t="shared" si="2"/>
        <v>104.82253164556961</v>
      </c>
      <c r="P31" s="64">
        <v>1893.7</v>
      </c>
      <c r="Q31" s="64">
        <v>1624.9</v>
      </c>
      <c r="R31" s="64">
        <v>659.3</v>
      </c>
      <c r="S31" s="69">
        <v>659.3</v>
      </c>
      <c r="T31" s="70">
        <f t="shared" si="3"/>
        <v>28.361344537815125</v>
      </c>
      <c r="U31" s="71">
        <v>1400</v>
      </c>
      <c r="V31" s="72">
        <f t="shared" si="7"/>
        <v>1234.4</v>
      </c>
      <c r="W31" s="71"/>
      <c r="X31" s="73">
        <f t="shared" si="6"/>
        <v>0</v>
      </c>
    </row>
    <row r="32" spans="1:24" s="41" customFormat="1" ht="18.75" customHeight="1">
      <c r="A32" s="35">
        <v>24</v>
      </c>
      <c r="B32" s="36" t="str">
        <f>+'[1]Vayotsdzor'!B33</f>
        <v>Մալիշկա</v>
      </c>
      <c r="C32" s="37">
        <v>4351.7</v>
      </c>
      <c r="D32" s="37">
        <f>+'[2]Mutqer'!M33</f>
        <v>4507.391</v>
      </c>
      <c r="E32" s="37">
        <f t="shared" si="1"/>
        <v>103.57770526460924</v>
      </c>
      <c r="F32" s="8">
        <f>4551.1+189.1</f>
        <v>4740.200000000001</v>
      </c>
      <c r="G32" s="8">
        <v>3402.2</v>
      </c>
      <c r="H32" s="8">
        <v>500</v>
      </c>
      <c r="I32" s="39">
        <v>500</v>
      </c>
      <c r="J32" s="92">
        <v>4436.7</v>
      </c>
      <c r="K32" s="65">
        <f t="shared" si="4"/>
        <v>4240.200000000001</v>
      </c>
      <c r="L32" s="65"/>
      <c r="M32" s="66">
        <v>2016</v>
      </c>
      <c r="N32" s="66">
        <f>+'[2]Mutqer'!S33</f>
        <v>2058.1322</v>
      </c>
      <c r="O32" s="66">
        <f t="shared" si="2"/>
        <v>102.08989087301588</v>
      </c>
      <c r="P32" s="64">
        <v>1416.3</v>
      </c>
      <c r="Q32" s="64">
        <v>986.7</v>
      </c>
      <c r="R32" s="64">
        <v>783.9</v>
      </c>
      <c r="S32" s="69">
        <v>783.9</v>
      </c>
      <c r="T32" s="70">
        <f t="shared" si="3"/>
        <v>0</v>
      </c>
      <c r="U32" s="71">
        <v>2032</v>
      </c>
      <c r="V32" s="72">
        <f t="shared" si="7"/>
        <v>632.4</v>
      </c>
      <c r="W32" s="71">
        <v>236.5</v>
      </c>
      <c r="X32" s="73">
        <f t="shared" si="6"/>
        <v>37.39721695129665</v>
      </c>
    </row>
    <row r="33" spans="1:24" s="41" customFormat="1" ht="18.75" customHeight="1">
      <c r="A33" s="35">
        <v>25</v>
      </c>
      <c r="B33" s="36" t="str">
        <f>+'[1]Vayotsdzor'!B34</f>
        <v>Չիվա</v>
      </c>
      <c r="C33" s="37">
        <v>759.8</v>
      </c>
      <c r="D33" s="37">
        <f>+'[2]Mutqer'!M34</f>
        <v>1015.819</v>
      </c>
      <c r="E33" s="37">
        <f t="shared" si="1"/>
        <v>133.69557778362727</v>
      </c>
      <c r="F33" s="8">
        <v>0.20000000000000284</v>
      </c>
      <c r="G33" s="8">
        <v>0.09999999999999432</v>
      </c>
      <c r="H33" s="8">
        <v>85.3</v>
      </c>
      <c r="I33" s="39">
        <v>100</v>
      </c>
      <c r="J33" s="92">
        <v>1070.7</v>
      </c>
      <c r="K33" s="65">
        <v>160.3</v>
      </c>
      <c r="L33" s="65">
        <v>65</v>
      </c>
      <c r="M33" s="66">
        <v>1561.7</v>
      </c>
      <c r="N33" s="66">
        <f>+'[2]Mutqer'!S34</f>
        <v>1562.798</v>
      </c>
      <c r="O33" s="66">
        <f t="shared" si="2"/>
        <v>100.07030799769481</v>
      </c>
      <c r="P33" s="64">
        <v>459.3</v>
      </c>
      <c r="Q33" s="64">
        <v>408.1</v>
      </c>
      <c r="R33" s="64">
        <v>259</v>
      </c>
      <c r="S33" s="69">
        <v>259</v>
      </c>
      <c r="T33" s="70">
        <f t="shared" si="3"/>
        <v>40.54897067997504</v>
      </c>
      <c r="U33" s="71">
        <v>1368</v>
      </c>
      <c r="V33" s="72">
        <v>0</v>
      </c>
      <c r="W33" s="71"/>
      <c r="X33" s="73">
        <v>0</v>
      </c>
    </row>
    <row r="34" spans="1:24" s="41" customFormat="1" ht="18.75" customHeight="1">
      <c r="A34" s="35">
        <v>26</v>
      </c>
      <c r="B34" s="36" t="str">
        <f>+'[1]Vayotsdzor'!B35</f>
        <v>Քարագլուխ</v>
      </c>
      <c r="C34" s="37">
        <v>781</v>
      </c>
      <c r="D34" s="37">
        <f>+'[2]Mutqer'!M35</f>
        <v>781.502</v>
      </c>
      <c r="E34" s="37">
        <f t="shared" si="1"/>
        <v>100.06427656850192</v>
      </c>
      <c r="F34" s="8">
        <v>244.6</v>
      </c>
      <c r="G34" s="8">
        <v>231.6</v>
      </c>
      <c r="H34" s="8">
        <v>0.6000000000000227</v>
      </c>
      <c r="I34" s="39">
        <v>0</v>
      </c>
      <c r="J34" s="92">
        <v>1065.1</v>
      </c>
      <c r="K34" s="65">
        <f t="shared" si="4"/>
        <v>244.6</v>
      </c>
      <c r="L34" s="65">
        <v>150</v>
      </c>
      <c r="M34" s="66">
        <v>800</v>
      </c>
      <c r="N34" s="66">
        <f>+'[2]Mutqer'!S35</f>
        <v>800.2</v>
      </c>
      <c r="O34" s="66">
        <f t="shared" si="2"/>
        <v>100.025</v>
      </c>
      <c r="P34" s="64">
        <v>705</v>
      </c>
      <c r="Q34" s="64">
        <v>541</v>
      </c>
      <c r="R34" s="64">
        <v>79.2</v>
      </c>
      <c r="S34" s="69">
        <v>79.2</v>
      </c>
      <c r="T34" s="70">
        <f t="shared" si="3"/>
        <v>61.324611610793134</v>
      </c>
      <c r="U34" s="71">
        <v>850</v>
      </c>
      <c r="V34" s="72">
        <v>569</v>
      </c>
      <c r="W34" s="71">
        <v>150</v>
      </c>
      <c r="X34" s="73">
        <f>+W34/V34*100</f>
        <v>26.36203866432337</v>
      </c>
    </row>
    <row r="35" spans="1:24" s="41" customFormat="1" ht="18.75" customHeight="1">
      <c r="A35" s="35">
        <v>27</v>
      </c>
      <c r="B35" s="36" t="str">
        <f>+'[1]Vayotsdzor'!B36</f>
        <v>Բարձրունի</v>
      </c>
      <c r="C35" s="37">
        <v>369.997</v>
      </c>
      <c r="D35" s="37">
        <f>+'[2]Mutqer'!M36</f>
        <v>379.837</v>
      </c>
      <c r="E35" s="37">
        <f t="shared" si="1"/>
        <v>102.6594810228191</v>
      </c>
      <c r="F35" s="8">
        <v>152</v>
      </c>
      <c r="G35" s="8">
        <v>95.7</v>
      </c>
      <c r="H35" s="8">
        <v>99.3</v>
      </c>
      <c r="I35" s="39">
        <v>100</v>
      </c>
      <c r="J35" s="92">
        <v>400</v>
      </c>
      <c r="K35" s="65">
        <f t="shared" si="4"/>
        <v>52</v>
      </c>
      <c r="L35" s="65">
        <v>40</v>
      </c>
      <c r="M35" s="66">
        <v>560</v>
      </c>
      <c r="N35" s="66">
        <f>+'[2]Mutqer'!S36</f>
        <v>562.492</v>
      </c>
      <c r="O35" s="66">
        <f t="shared" si="2"/>
        <v>100.44499999999998</v>
      </c>
      <c r="P35" s="64">
        <v>0</v>
      </c>
      <c r="Q35" s="64">
        <v>0</v>
      </c>
      <c r="R35" s="64">
        <v>0</v>
      </c>
      <c r="S35" s="69">
        <v>0</v>
      </c>
      <c r="T35" s="70">
        <f t="shared" si="3"/>
        <v>76.92307692307693</v>
      </c>
      <c r="U35" s="71">
        <v>560</v>
      </c>
      <c r="V35" s="72">
        <f t="shared" si="7"/>
        <v>0</v>
      </c>
      <c r="W35" s="71">
        <v>0</v>
      </c>
      <c r="X35" s="73">
        <v>0</v>
      </c>
    </row>
    <row r="36" spans="1:24" s="41" customFormat="1" ht="18.75" customHeight="1">
      <c r="A36" s="35">
        <v>28</v>
      </c>
      <c r="B36" s="36" t="str">
        <f>+'[1]Vayotsdzor'!B37</f>
        <v>Նոր Ազնաբերդ</v>
      </c>
      <c r="C36" s="37">
        <v>66.777</v>
      </c>
      <c r="D36" s="37">
        <f>+'[2]Mutqer'!M37</f>
        <v>162.45</v>
      </c>
      <c r="E36" s="37">
        <f t="shared" si="1"/>
        <v>243.27238420414213</v>
      </c>
      <c r="F36" s="8">
        <v>48.5</v>
      </c>
      <c r="G36" s="8">
        <v>35</v>
      </c>
      <c r="H36" s="8">
        <v>0</v>
      </c>
      <c r="I36" s="39">
        <v>93</v>
      </c>
      <c r="J36" s="92">
        <v>116.8</v>
      </c>
      <c r="K36" s="65">
        <v>0</v>
      </c>
      <c r="L36" s="65"/>
      <c r="M36" s="66">
        <v>146</v>
      </c>
      <c r="N36" s="66">
        <f>+'[2]Mutqer'!S37</f>
        <v>192.488</v>
      </c>
      <c r="O36" s="66">
        <f t="shared" si="2"/>
        <v>131.84109589041094</v>
      </c>
      <c r="P36" s="64">
        <v>0</v>
      </c>
      <c r="Q36" s="64">
        <v>0</v>
      </c>
      <c r="R36" s="64">
        <v>0</v>
      </c>
      <c r="S36" s="69">
        <v>0</v>
      </c>
      <c r="T36" s="70">
        <v>0</v>
      </c>
      <c r="U36" s="71">
        <v>146</v>
      </c>
      <c r="V36" s="72">
        <f t="shared" si="7"/>
        <v>0</v>
      </c>
      <c r="W36" s="71"/>
      <c r="X36" s="73">
        <v>0</v>
      </c>
    </row>
    <row r="37" spans="1:24" s="41" customFormat="1" ht="18.75" customHeight="1">
      <c r="A37" s="35">
        <v>29</v>
      </c>
      <c r="B37" s="36" t="str">
        <f>+'[1]Vayotsdzor'!B38</f>
        <v>Արին</v>
      </c>
      <c r="C37" s="37">
        <v>250</v>
      </c>
      <c r="D37" s="37">
        <f>+'[2]Mutqer'!M38</f>
        <v>432.60699999999997</v>
      </c>
      <c r="E37" s="37">
        <f t="shared" si="1"/>
        <v>173.0428</v>
      </c>
      <c r="F37" s="8">
        <v>408.4</v>
      </c>
      <c r="G37" s="8">
        <v>310.7</v>
      </c>
      <c r="H37" s="8">
        <v>50</v>
      </c>
      <c r="I37" s="39">
        <v>100</v>
      </c>
      <c r="J37" s="92">
        <v>330</v>
      </c>
      <c r="K37" s="65">
        <f t="shared" si="4"/>
        <v>308.4</v>
      </c>
      <c r="L37" s="65">
        <v>60</v>
      </c>
      <c r="M37" s="66">
        <v>1120</v>
      </c>
      <c r="N37" s="66">
        <f>+'[2]Mutqer'!S38</f>
        <v>1167.828</v>
      </c>
      <c r="O37" s="66">
        <f t="shared" si="2"/>
        <v>104.27035714285715</v>
      </c>
      <c r="P37" s="64">
        <v>0</v>
      </c>
      <c r="Q37" s="64">
        <v>0</v>
      </c>
      <c r="R37" s="64">
        <v>240</v>
      </c>
      <c r="S37" s="69">
        <v>260</v>
      </c>
      <c r="T37" s="70">
        <f t="shared" si="3"/>
        <v>19.45525291828794</v>
      </c>
      <c r="U37" s="71">
        <v>1110</v>
      </c>
      <c r="V37" s="72"/>
      <c r="W37" s="71">
        <v>230</v>
      </c>
      <c r="X37" s="73">
        <f>+W37/U37*100</f>
        <v>20.72072072072072</v>
      </c>
    </row>
    <row r="38" spans="1:24" s="41" customFormat="1" ht="18.75" customHeight="1">
      <c r="A38" s="35">
        <v>30</v>
      </c>
      <c r="B38" s="36" t="str">
        <f>+'[1]Vayotsdzor'!B39</f>
        <v>Խնձորուտ</v>
      </c>
      <c r="C38" s="37">
        <v>260</v>
      </c>
      <c r="D38" s="37">
        <f>+'[2]Mutqer'!M39</f>
        <v>348.207</v>
      </c>
      <c r="E38" s="37">
        <f t="shared" si="1"/>
        <v>133.92576923076922</v>
      </c>
      <c r="F38" s="8">
        <v>148</v>
      </c>
      <c r="G38" s="8">
        <v>114</v>
      </c>
      <c r="H38" s="8">
        <v>112</v>
      </c>
      <c r="I38" s="39">
        <v>112</v>
      </c>
      <c r="J38" s="92">
        <v>530</v>
      </c>
      <c r="K38" s="65">
        <v>164</v>
      </c>
      <c r="L38" s="65">
        <v>164</v>
      </c>
      <c r="M38" s="66">
        <v>600</v>
      </c>
      <c r="N38" s="66">
        <f>+'[2]Mutqer'!S39</f>
        <v>289.133</v>
      </c>
      <c r="O38" s="66">
        <f t="shared" si="2"/>
        <v>48.18883333333333</v>
      </c>
      <c r="P38" s="64">
        <v>0</v>
      </c>
      <c r="Q38" s="64">
        <v>0</v>
      </c>
      <c r="R38" s="64">
        <v>330</v>
      </c>
      <c r="S38" s="69">
        <v>20</v>
      </c>
      <c r="T38" s="70">
        <f t="shared" si="3"/>
        <v>100</v>
      </c>
      <c r="U38" s="71">
        <v>600</v>
      </c>
      <c r="V38" s="72"/>
      <c r="W38" s="71">
        <v>0</v>
      </c>
      <c r="X38" s="73">
        <v>0</v>
      </c>
    </row>
    <row r="39" spans="1:24" s="41" customFormat="1" ht="18.75" customHeight="1">
      <c r="A39" s="35">
        <v>31</v>
      </c>
      <c r="B39" s="36" t="str">
        <f>+'[1]Vayotsdzor'!B40</f>
        <v>Վայք</v>
      </c>
      <c r="C39" s="37">
        <v>15000</v>
      </c>
      <c r="D39" s="37">
        <f>+'[2]Mutqer'!M40</f>
        <v>16668.728</v>
      </c>
      <c r="E39" s="37">
        <f t="shared" si="1"/>
        <v>111.12485333333333</v>
      </c>
      <c r="F39" s="8">
        <v>2446.2</v>
      </c>
      <c r="G39" s="8">
        <v>2596.3</v>
      </c>
      <c r="H39" s="8">
        <v>0</v>
      </c>
      <c r="I39" s="39">
        <v>600</v>
      </c>
      <c r="J39" s="92">
        <v>16200</v>
      </c>
      <c r="K39" s="65">
        <f t="shared" si="4"/>
        <v>1846.1999999999998</v>
      </c>
      <c r="L39" s="65">
        <v>600</v>
      </c>
      <c r="M39" s="66">
        <v>800</v>
      </c>
      <c r="N39" s="66">
        <f>+'[2]Mutqer'!S40</f>
        <v>819.241</v>
      </c>
      <c r="O39" s="66">
        <f t="shared" si="2"/>
        <v>102.40512500000001</v>
      </c>
      <c r="P39" s="64">
        <v>1421.6</v>
      </c>
      <c r="Q39" s="64">
        <v>880.8</v>
      </c>
      <c r="R39" s="64">
        <v>26.3</v>
      </c>
      <c r="S39" s="69">
        <v>290</v>
      </c>
      <c r="T39" s="70">
        <f t="shared" si="3"/>
        <v>32.49918752031199</v>
      </c>
      <c r="U39" s="71">
        <v>800</v>
      </c>
      <c r="V39" s="72">
        <f>+P39-S39</f>
        <v>1131.6</v>
      </c>
      <c r="W39" s="71">
        <v>82.1</v>
      </c>
      <c r="X39" s="73">
        <f>+W39/V39*100</f>
        <v>7.255213856486391</v>
      </c>
    </row>
    <row r="40" spans="1:24" s="41" customFormat="1" ht="18.75" customHeight="1">
      <c r="A40" s="35">
        <v>32</v>
      </c>
      <c r="B40" s="36" t="str">
        <f>+'[1]Vayotsdzor'!B41</f>
        <v>Կարմրաշեն</v>
      </c>
      <c r="C40" s="37">
        <v>200</v>
      </c>
      <c r="D40" s="37">
        <f>+'[2]Mutqer'!M41</f>
        <v>257.727</v>
      </c>
      <c r="E40" s="37">
        <f t="shared" si="1"/>
        <v>128.8635</v>
      </c>
      <c r="F40" s="8">
        <v>364.5</v>
      </c>
      <c r="G40" s="8">
        <v>295.3</v>
      </c>
      <c r="H40" s="8">
        <v>50</v>
      </c>
      <c r="I40" s="39">
        <v>57.7</v>
      </c>
      <c r="J40" s="92">
        <v>200</v>
      </c>
      <c r="K40" s="65">
        <f t="shared" si="4"/>
        <v>306.8</v>
      </c>
      <c r="L40" s="65">
        <v>70</v>
      </c>
      <c r="M40" s="66">
        <v>1200</v>
      </c>
      <c r="N40" s="66">
        <f>+'[2]Mutqer'!S41</f>
        <v>1209.616</v>
      </c>
      <c r="O40" s="66">
        <f t="shared" si="2"/>
        <v>100.80133333333335</v>
      </c>
      <c r="P40" s="64">
        <v>0</v>
      </c>
      <c r="Q40" s="76">
        <v>0</v>
      </c>
      <c r="R40" s="64">
        <v>87</v>
      </c>
      <c r="S40" s="69">
        <v>87</v>
      </c>
      <c r="T40" s="70">
        <f t="shared" si="3"/>
        <v>22.816166883963493</v>
      </c>
      <c r="U40" s="71">
        <v>1200</v>
      </c>
      <c r="V40" s="72">
        <v>0</v>
      </c>
      <c r="W40" s="71"/>
      <c r="X40" s="73">
        <v>0</v>
      </c>
    </row>
    <row r="41" spans="1:24" s="41" customFormat="1" ht="18.75" customHeight="1">
      <c r="A41" s="35">
        <v>33</v>
      </c>
      <c r="B41" s="36" t="str">
        <f>+'[1]Vayotsdzor'!B42</f>
        <v>Զառիթափ</v>
      </c>
      <c r="C41" s="37">
        <v>2486</v>
      </c>
      <c r="D41" s="37">
        <f>+'[2]Mutqer'!M42</f>
        <v>2220.321</v>
      </c>
      <c r="E41" s="37">
        <f t="shared" si="1"/>
        <v>89.31299275945294</v>
      </c>
      <c r="F41" s="8">
        <v>614.3</v>
      </c>
      <c r="G41" s="8">
        <v>557.9</v>
      </c>
      <c r="H41" s="8">
        <v>940</v>
      </c>
      <c r="I41" s="39">
        <v>700</v>
      </c>
      <c r="J41" s="92">
        <v>2658</v>
      </c>
      <c r="K41" s="65">
        <v>910.6</v>
      </c>
      <c r="L41" s="65">
        <v>276</v>
      </c>
      <c r="M41" s="66">
        <v>1820.271</v>
      </c>
      <c r="N41" s="66">
        <f>+'[2]Mutqer'!S42</f>
        <v>2043.896</v>
      </c>
      <c r="O41" s="66">
        <f t="shared" si="2"/>
        <v>112.28525862357859</v>
      </c>
      <c r="P41" s="64">
        <v>1101.4</v>
      </c>
      <c r="Q41" s="64">
        <v>921.3</v>
      </c>
      <c r="R41" s="64">
        <v>247.3</v>
      </c>
      <c r="S41" s="69">
        <v>250</v>
      </c>
      <c r="T41" s="70">
        <f t="shared" si="3"/>
        <v>30.309685921370523</v>
      </c>
      <c r="U41" s="71">
        <f>1820.3+29</f>
        <v>1849.3</v>
      </c>
      <c r="V41" s="72">
        <f>+P41-S41</f>
        <v>851.4000000000001</v>
      </c>
      <c r="W41" s="71">
        <v>258.5</v>
      </c>
      <c r="X41" s="73">
        <f>+W41/V41*100</f>
        <v>30.36175710594315</v>
      </c>
    </row>
    <row r="42" spans="1:24" s="41" customFormat="1" ht="18.75" customHeight="1">
      <c r="A42" s="35">
        <v>34</v>
      </c>
      <c r="B42" s="36" t="str">
        <f>+'[1]Vayotsdzor'!B43</f>
        <v>Փոռ</v>
      </c>
      <c r="C42" s="37">
        <v>85</v>
      </c>
      <c r="D42" s="37">
        <f>+'[2]Mutqer'!M43</f>
        <v>125.869</v>
      </c>
      <c r="E42" s="37">
        <f t="shared" si="1"/>
        <v>148.08117647058822</v>
      </c>
      <c r="F42" s="8">
        <v>0</v>
      </c>
      <c r="G42" s="8">
        <v>0</v>
      </c>
      <c r="H42" s="8">
        <v>12</v>
      </c>
      <c r="I42" s="39">
        <v>12</v>
      </c>
      <c r="J42" s="92">
        <v>105</v>
      </c>
      <c r="K42" s="65">
        <v>0</v>
      </c>
      <c r="L42" s="65">
        <v>0</v>
      </c>
      <c r="M42" s="66">
        <v>500</v>
      </c>
      <c r="N42" s="66">
        <f>+'[2]Mutqer'!S43</f>
        <v>506.608</v>
      </c>
      <c r="O42" s="66">
        <f t="shared" si="2"/>
        <v>101.32160000000002</v>
      </c>
      <c r="P42" s="64">
        <v>574</v>
      </c>
      <c r="Q42" s="64">
        <v>456.7</v>
      </c>
      <c r="R42" s="64">
        <v>0</v>
      </c>
      <c r="S42" s="77">
        <v>0</v>
      </c>
      <c r="T42" s="70">
        <v>0</v>
      </c>
      <c r="U42" s="71">
        <v>543.7</v>
      </c>
      <c r="V42" s="72">
        <v>0</v>
      </c>
      <c r="W42" s="71">
        <v>0</v>
      </c>
      <c r="X42" s="73">
        <v>0</v>
      </c>
    </row>
    <row r="43" spans="1:24" s="41" customFormat="1" ht="18.75" customHeight="1">
      <c r="A43" s="35">
        <v>35</v>
      </c>
      <c r="B43" s="36" t="str">
        <f>+'[1]Vayotsdzor'!B44</f>
        <v>Արտավան</v>
      </c>
      <c r="C43" s="37">
        <v>200</v>
      </c>
      <c r="D43" s="37">
        <f>+'[2]Mutqer'!M44</f>
        <v>257.635</v>
      </c>
      <c r="E43" s="37">
        <f t="shared" si="1"/>
        <v>128.8175</v>
      </c>
      <c r="F43" s="8">
        <v>110.5</v>
      </c>
      <c r="G43" s="8">
        <v>105.6</v>
      </c>
      <c r="H43" s="8">
        <v>15.4</v>
      </c>
      <c r="I43" s="39">
        <v>20</v>
      </c>
      <c r="J43" s="92">
        <v>200</v>
      </c>
      <c r="K43" s="65">
        <f t="shared" si="4"/>
        <v>90.5</v>
      </c>
      <c r="L43" s="65">
        <v>30</v>
      </c>
      <c r="M43" s="66">
        <v>900</v>
      </c>
      <c r="N43" s="66">
        <f>+'[2]Mutqer'!S44</f>
        <v>833.913</v>
      </c>
      <c r="O43" s="66">
        <f t="shared" si="2"/>
        <v>92.657</v>
      </c>
      <c r="P43" s="64">
        <v>721.9</v>
      </c>
      <c r="Q43" s="64">
        <v>628.4</v>
      </c>
      <c r="R43" s="64">
        <v>0</v>
      </c>
      <c r="S43" s="69">
        <v>0</v>
      </c>
      <c r="T43" s="70">
        <f t="shared" si="3"/>
        <v>33.14917127071823</v>
      </c>
      <c r="U43" s="71">
        <v>966</v>
      </c>
      <c r="V43" s="72">
        <v>222.5</v>
      </c>
      <c r="W43" s="71">
        <v>11</v>
      </c>
      <c r="X43" s="73">
        <f aca="true" t="shared" si="8" ref="X43:X48">+W43/V43*100</f>
        <v>4.943820224719101</v>
      </c>
    </row>
    <row r="44" spans="1:24" s="41" customFormat="1" ht="18.75" customHeight="1">
      <c r="A44" s="35">
        <v>36</v>
      </c>
      <c r="B44" s="36" t="str">
        <f>+'[1]Vayotsdzor'!B45</f>
        <v>Գոմք</v>
      </c>
      <c r="C44" s="37">
        <v>130</v>
      </c>
      <c r="D44" s="37">
        <f>+'[2]Mutqer'!M45</f>
        <v>118.319</v>
      </c>
      <c r="E44" s="37">
        <f t="shared" si="1"/>
        <v>91.01461538461538</v>
      </c>
      <c r="F44" s="8">
        <v>64.3</v>
      </c>
      <c r="G44" s="8">
        <v>25.5</v>
      </c>
      <c r="H44" s="8">
        <v>0</v>
      </c>
      <c r="I44" s="39">
        <v>27</v>
      </c>
      <c r="J44" s="92">
        <v>130</v>
      </c>
      <c r="K44" s="65">
        <f t="shared" si="4"/>
        <v>37.3</v>
      </c>
      <c r="L44" s="65"/>
      <c r="M44" s="66">
        <v>700</v>
      </c>
      <c r="N44" s="66">
        <f>+'[2]Mutqer'!S45</f>
        <v>399.933</v>
      </c>
      <c r="O44" s="66">
        <f t="shared" si="2"/>
        <v>57.133285714285705</v>
      </c>
      <c r="P44" s="64">
        <v>1875.9</v>
      </c>
      <c r="Q44" s="64">
        <v>1103.4</v>
      </c>
      <c r="R44" s="64">
        <v>80</v>
      </c>
      <c r="S44" s="69">
        <v>0</v>
      </c>
      <c r="T44" s="70">
        <f t="shared" si="3"/>
        <v>0</v>
      </c>
      <c r="U44" s="71">
        <v>1000</v>
      </c>
      <c r="V44" s="72">
        <f>+P44-S44</f>
        <v>1875.9</v>
      </c>
      <c r="W44" s="71">
        <f>600-19</f>
        <v>581</v>
      </c>
      <c r="X44" s="73">
        <f t="shared" si="8"/>
        <v>30.971800202569433</v>
      </c>
    </row>
    <row r="45" spans="1:24" s="41" customFormat="1" ht="18.75" customHeight="1">
      <c r="A45" s="35">
        <v>37</v>
      </c>
      <c r="B45" s="36" t="str">
        <f>+'[1]Vayotsdzor'!B46</f>
        <v>Սարավան</v>
      </c>
      <c r="C45" s="37">
        <v>250</v>
      </c>
      <c r="D45" s="37">
        <f>+'[2]Mutqer'!M46</f>
        <v>309.483</v>
      </c>
      <c r="E45" s="37">
        <f t="shared" si="1"/>
        <v>123.7932</v>
      </c>
      <c r="F45" s="8">
        <v>123.1</v>
      </c>
      <c r="G45" s="8">
        <v>126.9</v>
      </c>
      <c r="H45" s="8">
        <v>0</v>
      </c>
      <c r="I45" s="39">
        <v>59</v>
      </c>
      <c r="J45" s="92">
        <v>260</v>
      </c>
      <c r="K45" s="65">
        <f t="shared" si="4"/>
        <v>64.1</v>
      </c>
      <c r="L45" s="65">
        <v>35</v>
      </c>
      <c r="M45" s="66">
        <v>1150</v>
      </c>
      <c r="N45" s="66">
        <f>+'[2]Mutqer'!S46</f>
        <v>1183.333</v>
      </c>
      <c r="O45" s="66">
        <f t="shared" si="2"/>
        <v>102.89852173913043</v>
      </c>
      <c r="P45" s="64">
        <v>853.2</v>
      </c>
      <c r="Q45" s="64">
        <v>700.2</v>
      </c>
      <c r="R45" s="64">
        <v>336</v>
      </c>
      <c r="S45" s="69">
        <v>336</v>
      </c>
      <c r="T45" s="70">
        <f t="shared" si="3"/>
        <v>54.602184087363504</v>
      </c>
      <c r="U45" s="71">
        <v>1160</v>
      </c>
      <c r="V45" s="72">
        <v>853</v>
      </c>
      <c r="W45" s="71">
        <v>288</v>
      </c>
      <c r="X45" s="73">
        <f t="shared" si="8"/>
        <v>33.76318874560375</v>
      </c>
    </row>
    <row r="46" spans="1:24" s="41" customFormat="1" ht="18.75" customHeight="1">
      <c r="A46" s="35">
        <v>38</v>
      </c>
      <c r="B46" s="36" t="str">
        <f>+'[1]Vayotsdzor'!B47</f>
        <v>Սերս</v>
      </c>
      <c r="C46" s="37">
        <v>131.979</v>
      </c>
      <c r="D46" s="37">
        <f>+'[2]Mutqer'!M47</f>
        <v>229.768</v>
      </c>
      <c r="E46" s="37">
        <f t="shared" si="1"/>
        <v>174.09436349722301</v>
      </c>
      <c r="F46" s="8">
        <v>82.8</v>
      </c>
      <c r="G46" s="8">
        <v>85.7</v>
      </c>
      <c r="H46" s="8">
        <v>0</v>
      </c>
      <c r="I46" s="39">
        <v>85</v>
      </c>
      <c r="J46" s="92">
        <v>137</v>
      </c>
      <c r="K46" s="65">
        <v>0</v>
      </c>
      <c r="L46" s="65">
        <v>0</v>
      </c>
      <c r="M46" s="66">
        <v>606.8</v>
      </c>
      <c r="N46" s="66">
        <f>+'[2]Mutqer'!S47</f>
        <v>604.3</v>
      </c>
      <c r="O46" s="66">
        <f t="shared" si="2"/>
        <v>99.58800263678313</v>
      </c>
      <c r="P46" s="64">
        <v>928.3</v>
      </c>
      <c r="Q46" s="64">
        <v>621.2</v>
      </c>
      <c r="R46" s="64">
        <v>0</v>
      </c>
      <c r="S46" s="69">
        <v>0</v>
      </c>
      <c r="T46" s="70">
        <v>0</v>
      </c>
      <c r="U46" s="71">
        <v>606.8</v>
      </c>
      <c r="V46" s="72">
        <f>+P46-S46</f>
        <v>928.3</v>
      </c>
      <c r="W46" s="71">
        <v>0</v>
      </c>
      <c r="X46" s="73">
        <f t="shared" si="8"/>
        <v>0</v>
      </c>
    </row>
    <row r="47" spans="1:24" s="41" customFormat="1" ht="18.75" customHeight="1">
      <c r="A47" s="35">
        <v>39</v>
      </c>
      <c r="B47" s="36" t="str">
        <f>+'[1]Vayotsdzor'!B48</f>
        <v>Ազատեկ</v>
      </c>
      <c r="C47" s="37">
        <v>320</v>
      </c>
      <c r="D47" s="37">
        <f>+'[2]Mutqer'!M48</f>
        <v>384.284</v>
      </c>
      <c r="E47" s="37">
        <f t="shared" si="1"/>
        <v>120.08874999999999</v>
      </c>
      <c r="F47" s="8">
        <v>385.4</v>
      </c>
      <c r="G47" s="8">
        <v>388.9</v>
      </c>
      <c r="H47" s="8">
        <v>50</v>
      </c>
      <c r="I47" s="39">
        <v>28</v>
      </c>
      <c r="J47" s="92">
        <v>328</v>
      </c>
      <c r="K47" s="65">
        <v>200</v>
      </c>
      <c r="L47" s="65">
        <v>60</v>
      </c>
      <c r="M47" s="66">
        <v>2100</v>
      </c>
      <c r="N47" s="66">
        <f>+'[2]Mutqer'!S48</f>
        <v>2104.187</v>
      </c>
      <c r="O47" s="66">
        <f t="shared" si="2"/>
        <v>100.19938095238095</v>
      </c>
      <c r="P47" s="64">
        <v>225</v>
      </c>
      <c r="Q47" s="64">
        <v>110</v>
      </c>
      <c r="R47" s="64">
        <v>224.9</v>
      </c>
      <c r="S47" s="69">
        <v>225</v>
      </c>
      <c r="T47" s="70">
        <f t="shared" si="3"/>
        <v>30</v>
      </c>
      <c r="U47" s="71">
        <v>2020</v>
      </c>
      <c r="V47" s="72">
        <v>308.1</v>
      </c>
      <c r="W47" s="71">
        <v>152.1</v>
      </c>
      <c r="X47" s="73">
        <f t="shared" si="8"/>
        <v>49.36708860759494</v>
      </c>
    </row>
    <row r="48" spans="1:24" s="41" customFormat="1" ht="18.75" customHeight="1">
      <c r="A48" s="35">
        <v>40</v>
      </c>
      <c r="B48" s="36" t="str">
        <f>+'[1]Vayotsdzor'!B49</f>
        <v>Հերհեր</v>
      </c>
      <c r="C48" s="37">
        <v>500</v>
      </c>
      <c r="D48" s="37">
        <f>+'[2]Mutqer'!M49</f>
        <v>694.229</v>
      </c>
      <c r="E48" s="37">
        <f t="shared" si="1"/>
        <v>138.84580000000003</v>
      </c>
      <c r="F48" s="8">
        <v>656.8</v>
      </c>
      <c r="G48" s="8">
        <v>548.4</v>
      </c>
      <c r="H48" s="8">
        <v>100</v>
      </c>
      <c r="I48" s="39">
        <v>194.2</v>
      </c>
      <c r="J48" s="92">
        <v>600</v>
      </c>
      <c r="K48" s="65">
        <f t="shared" si="4"/>
        <v>462.59999999999997</v>
      </c>
      <c r="L48" s="65">
        <v>100</v>
      </c>
      <c r="M48" s="66">
        <v>2200</v>
      </c>
      <c r="N48" s="66">
        <f>+'[2]Mutqer'!S49</f>
        <v>2207.155</v>
      </c>
      <c r="O48" s="66">
        <f t="shared" si="2"/>
        <v>100.32522727272728</v>
      </c>
      <c r="P48" s="64">
        <v>58</v>
      </c>
      <c r="Q48" s="64">
        <v>130.9</v>
      </c>
      <c r="R48" s="64">
        <v>52</v>
      </c>
      <c r="S48" s="69">
        <v>60</v>
      </c>
      <c r="T48" s="70">
        <f t="shared" si="3"/>
        <v>21.6169476869866</v>
      </c>
      <c r="U48" s="78">
        <v>2360</v>
      </c>
      <c r="V48" s="79">
        <v>1600</v>
      </c>
      <c r="W48" s="71">
        <v>160</v>
      </c>
      <c r="X48" s="73">
        <f t="shared" si="8"/>
        <v>10</v>
      </c>
    </row>
    <row r="49" spans="1:24" s="41" customFormat="1" ht="18.75" customHeight="1">
      <c r="A49" s="35">
        <v>41</v>
      </c>
      <c r="B49" s="36" t="str">
        <f>+'[1]Vayotsdzor'!B50</f>
        <v>Զեդեա</v>
      </c>
      <c r="C49" s="37">
        <v>130</v>
      </c>
      <c r="D49" s="37">
        <f>+'[2]Mutqer'!M50</f>
        <v>133.375</v>
      </c>
      <c r="E49" s="37">
        <f t="shared" si="1"/>
        <v>102.59615384615384</v>
      </c>
      <c r="F49" s="8">
        <v>0</v>
      </c>
      <c r="G49" s="8">
        <v>0</v>
      </c>
      <c r="H49" s="8">
        <v>50</v>
      </c>
      <c r="I49" s="39">
        <v>50</v>
      </c>
      <c r="J49" s="92">
        <v>135</v>
      </c>
      <c r="K49" s="65">
        <v>0</v>
      </c>
      <c r="L49" s="65">
        <v>0</v>
      </c>
      <c r="M49" s="66">
        <v>1220</v>
      </c>
      <c r="N49" s="66">
        <f>+'[2]Mutqer'!S50</f>
        <v>1085.374</v>
      </c>
      <c r="O49" s="66">
        <f t="shared" si="2"/>
        <v>88.96508196721312</v>
      </c>
      <c r="P49" s="64">
        <v>0</v>
      </c>
      <c r="Q49" s="64">
        <v>0</v>
      </c>
      <c r="R49" s="64">
        <v>120</v>
      </c>
      <c r="S49" s="69">
        <v>26</v>
      </c>
      <c r="T49" s="70">
        <v>0</v>
      </c>
      <c r="U49" s="71">
        <v>1220</v>
      </c>
      <c r="V49" s="72">
        <v>0</v>
      </c>
      <c r="W49" s="71"/>
      <c r="X49" s="73">
        <v>0</v>
      </c>
    </row>
    <row r="50" spans="1:24" s="41" customFormat="1" ht="18.75" customHeight="1">
      <c r="A50" s="35">
        <v>42</v>
      </c>
      <c r="B50" s="36" t="str">
        <f>+'[1]Vayotsdzor'!B51</f>
        <v>Մարտիրոս</v>
      </c>
      <c r="C50" s="37">
        <v>400</v>
      </c>
      <c r="D50" s="37">
        <f>+'[2]Mutqer'!M51</f>
        <v>554.55</v>
      </c>
      <c r="E50" s="37">
        <f t="shared" si="1"/>
        <v>138.6375</v>
      </c>
      <c r="F50" s="8">
        <v>0</v>
      </c>
      <c r="G50" s="8">
        <v>0</v>
      </c>
      <c r="H50" s="8">
        <v>113</v>
      </c>
      <c r="I50" s="39">
        <v>113</v>
      </c>
      <c r="J50" s="92">
        <v>450</v>
      </c>
      <c r="K50" s="65">
        <v>206</v>
      </c>
      <c r="L50" s="65">
        <v>80</v>
      </c>
      <c r="M50" s="66">
        <v>1700</v>
      </c>
      <c r="N50" s="66">
        <f>+'[2]Mutqer'!S51</f>
        <v>1593.567</v>
      </c>
      <c r="O50" s="66">
        <f t="shared" si="2"/>
        <v>93.73923529411765</v>
      </c>
      <c r="P50" s="64">
        <v>1818.5</v>
      </c>
      <c r="Q50" s="64">
        <v>1398.8</v>
      </c>
      <c r="R50" s="64">
        <v>130</v>
      </c>
      <c r="S50" s="69">
        <v>100</v>
      </c>
      <c r="T50" s="70">
        <f t="shared" si="3"/>
        <v>38.83495145631068</v>
      </c>
      <c r="U50" s="71">
        <v>1750</v>
      </c>
      <c r="V50" s="72">
        <v>1226.1</v>
      </c>
      <c r="W50" s="71">
        <v>280</v>
      </c>
      <c r="X50" s="73">
        <f>+W50/V50*100</f>
        <v>22.836636489682736</v>
      </c>
    </row>
    <row r="51" spans="1:24" s="41" customFormat="1" ht="18.75" customHeight="1">
      <c r="A51" s="35">
        <v>43</v>
      </c>
      <c r="B51" s="36" t="str">
        <f>+'[1]Vayotsdzor'!B52</f>
        <v>Ջերմուկ</v>
      </c>
      <c r="C51" s="37">
        <v>32121.1</v>
      </c>
      <c r="D51" s="37">
        <f>+'[2]Mutqer'!M52</f>
        <v>33264.9948</v>
      </c>
      <c r="E51" s="37">
        <f t="shared" si="1"/>
        <v>103.56119435511238</v>
      </c>
      <c r="F51" s="8">
        <v>4384</v>
      </c>
      <c r="G51" s="8">
        <v>4306.7</v>
      </c>
      <c r="H51" s="8">
        <v>1130</v>
      </c>
      <c r="I51" s="39">
        <v>1130</v>
      </c>
      <c r="J51" s="92">
        <v>30341.7</v>
      </c>
      <c r="K51" s="65">
        <f t="shared" si="4"/>
        <v>3254</v>
      </c>
      <c r="L51" s="65">
        <v>1406.2</v>
      </c>
      <c r="M51" s="66">
        <v>13230.1</v>
      </c>
      <c r="N51" s="66">
        <f>+'[2]Mutqer'!S52</f>
        <v>13456.666</v>
      </c>
      <c r="O51" s="66">
        <f t="shared" si="2"/>
        <v>101.71250406270549</v>
      </c>
      <c r="P51" s="64">
        <f>4700+307.8</f>
        <v>5007.8</v>
      </c>
      <c r="Q51" s="64">
        <v>524</v>
      </c>
      <c r="R51" s="64">
        <v>4776.8</v>
      </c>
      <c r="S51" s="69">
        <v>4776.8</v>
      </c>
      <c r="T51" s="70">
        <f t="shared" si="3"/>
        <v>43.21450522433928</v>
      </c>
      <c r="U51" s="71">
        <v>11278.1</v>
      </c>
      <c r="V51" s="72">
        <v>4197.1</v>
      </c>
      <c r="W51" s="71">
        <v>2132</v>
      </c>
      <c r="X51" s="73">
        <f>+W51/V51*100</f>
        <v>50.7969788663601</v>
      </c>
    </row>
    <row r="52" spans="1:24" s="41" customFormat="1" ht="18.75" customHeight="1">
      <c r="A52" s="35">
        <v>44</v>
      </c>
      <c r="B52" s="36" t="str">
        <f>+'[1]Vayotsdzor'!B53</f>
        <v>Գնդեվազ</v>
      </c>
      <c r="C52" s="37">
        <v>680</v>
      </c>
      <c r="D52" s="37">
        <f>+'[2]Mutqer'!M53</f>
        <v>881.4449999999999</v>
      </c>
      <c r="E52" s="37">
        <f t="shared" si="1"/>
        <v>129.62426470588235</v>
      </c>
      <c r="F52" s="8">
        <v>918.9</v>
      </c>
      <c r="G52" s="8">
        <v>455.6</v>
      </c>
      <c r="H52" s="8">
        <v>200</v>
      </c>
      <c r="I52" s="39">
        <v>200</v>
      </c>
      <c r="J52" s="92">
        <v>720</v>
      </c>
      <c r="K52" s="65">
        <f t="shared" si="4"/>
        <v>718.9</v>
      </c>
      <c r="L52" s="65">
        <v>0</v>
      </c>
      <c r="M52" s="66">
        <v>3100</v>
      </c>
      <c r="N52" s="66">
        <f>+'[2]Mutqer'!S53</f>
        <v>3288.612</v>
      </c>
      <c r="O52" s="66">
        <f t="shared" si="2"/>
        <v>106.08425806451613</v>
      </c>
      <c r="P52" s="64">
        <v>1056</v>
      </c>
      <c r="Q52" s="64">
        <v>567.4</v>
      </c>
      <c r="R52" s="64">
        <v>1056</v>
      </c>
      <c r="S52" s="69">
        <v>1056</v>
      </c>
      <c r="T52" s="70">
        <f t="shared" si="3"/>
        <v>0</v>
      </c>
      <c r="U52" s="71">
        <v>3100</v>
      </c>
      <c r="V52" s="72">
        <v>1056</v>
      </c>
      <c r="W52" s="71">
        <v>606</v>
      </c>
      <c r="X52" s="73">
        <f>+W52/V52*100</f>
        <v>57.38636363636363</v>
      </c>
    </row>
    <row r="53" spans="1:24" ht="27" customHeight="1">
      <c r="A53" s="43"/>
      <c r="B53" s="44" t="s">
        <v>103</v>
      </c>
      <c r="C53" s="45">
        <f>SUM(C9:C52)</f>
        <v>105453.353</v>
      </c>
      <c r="D53" s="45">
        <f>SUM(D9:D52)</f>
        <v>116223.3275</v>
      </c>
      <c r="E53" s="37">
        <f t="shared" si="1"/>
        <v>110.21302233983967</v>
      </c>
      <c r="F53" s="37">
        <f aca="true" t="shared" si="9" ref="F53:N53">SUM(F9:F52)</f>
        <v>32418.200000000004</v>
      </c>
      <c r="G53" s="37">
        <f t="shared" si="9"/>
        <v>25886.500000000007</v>
      </c>
      <c r="H53" s="37">
        <f t="shared" si="9"/>
        <v>8245.7</v>
      </c>
      <c r="I53" s="40">
        <f t="shared" si="9"/>
        <v>10113.2</v>
      </c>
      <c r="J53" s="80">
        <f>SUM(J9:J52)</f>
        <v>114483.8</v>
      </c>
      <c r="K53" s="80">
        <f>SUM(K9:K52)</f>
        <v>26011.499999999996</v>
      </c>
      <c r="L53" s="80">
        <f>SUM(L9:L52)</f>
        <v>6168.3</v>
      </c>
      <c r="M53" s="81">
        <f t="shared" si="9"/>
        <v>73112.27100000001</v>
      </c>
      <c r="N53" s="81">
        <f t="shared" si="9"/>
        <v>72628.2662</v>
      </c>
      <c r="O53" s="81">
        <f>+N53/M53*100</f>
        <v>99.33799785811604</v>
      </c>
      <c r="P53" s="82">
        <f>SUM(P9:P52)</f>
        <v>38038.00000000001</v>
      </c>
      <c r="Q53" s="82">
        <f>SUM(Q9:Q52)</f>
        <v>24996.200000000004</v>
      </c>
      <c r="R53" s="82">
        <f>SUM(R9:R52)</f>
        <v>14646.600000000002</v>
      </c>
      <c r="S53" s="82">
        <f>SUM(S9:S52)</f>
        <v>14507.2</v>
      </c>
      <c r="T53" s="83">
        <f t="shared" si="3"/>
        <v>23.713741998731333</v>
      </c>
      <c r="U53" s="84">
        <f>SUM(U9:U52)</f>
        <v>71508.20000000001</v>
      </c>
      <c r="V53" s="85">
        <f>SUM(V9:V52)</f>
        <v>30036.5</v>
      </c>
      <c r="W53" s="84">
        <f>SUM(W9:W52)</f>
        <v>8642.2</v>
      </c>
      <c r="X53" s="86">
        <f>+W53/V53*100</f>
        <v>28.772327002147392</v>
      </c>
    </row>
    <row r="54" spans="2:22" ht="15.75">
      <c r="B54" s="46"/>
      <c r="C54" s="52">
        <v>105367</v>
      </c>
      <c r="M54" s="53"/>
      <c r="U54" s="47"/>
      <c r="V54" s="47"/>
    </row>
    <row r="55" spans="2:20" ht="15.75">
      <c r="B55" s="46"/>
      <c r="D55" s="47"/>
      <c r="F55" s="47"/>
      <c r="M55" s="47"/>
      <c r="S55" s="47"/>
      <c r="T55" s="47"/>
    </row>
    <row r="56" spans="2:16" ht="15.75">
      <c r="B56" s="46"/>
      <c r="N56" s="47"/>
      <c r="P56" s="47"/>
    </row>
    <row r="57" spans="2:21" ht="15">
      <c r="B57" s="48"/>
      <c r="N57" s="47"/>
      <c r="O57" s="47"/>
      <c r="U57" s="47"/>
    </row>
    <row r="58" spans="1:2" ht="15">
      <c r="A58" s="49"/>
      <c r="B58" s="49"/>
    </row>
  </sheetData>
  <mergeCells count="23">
    <mergeCell ref="X6:X8"/>
    <mergeCell ref="J6:J8"/>
    <mergeCell ref="U6:U8"/>
    <mergeCell ref="Q6:Q8"/>
    <mergeCell ref="P6:P8"/>
    <mergeCell ref="M6:O6"/>
    <mergeCell ref="T6:T8"/>
    <mergeCell ref="W6:W8"/>
    <mergeCell ref="V6:V8"/>
    <mergeCell ref="B6:B8"/>
    <mergeCell ref="C6:E6"/>
    <mergeCell ref="F6:F8"/>
    <mergeCell ref="G6:G8"/>
    <mergeCell ref="C7:C8"/>
    <mergeCell ref="D7:E7"/>
    <mergeCell ref="H6:H8"/>
    <mergeCell ref="I6:I8"/>
    <mergeCell ref="R6:R8"/>
    <mergeCell ref="S6:S8"/>
    <mergeCell ref="M7:M8"/>
    <mergeCell ref="N7:O7"/>
    <mergeCell ref="K6:K8"/>
    <mergeCell ref="L6:L8"/>
  </mergeCells>
  <printOptions/>
  <pageMargins left="0.2" right="0.2" top="0.23" bottom="0.31" header="0.16" footer="0.24"/>
  <pageSetup horizontalDpi="600" verticalDpi="600" orientation="portrait" paperSize="9" scale="77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Finansruzan</cp:lastModifiedBy>
  <cp:lastPrinted>2014-02-02T07:48:51Z</cp:lastPrinted>
  <dcterms:created xsi:type="dcterms:W3CDTF">2002-03-15T09:46:46Z</dcterms:created>
  <dcterms:modified xsi:type="dcterms:W3CDTF">2014-02-19T12:19:58Z</dcterms:modified>
  <cp:category/>
  <cp:version/>
  <cp:contentType/>
  <cp:contentStatus/>
</cp:coreProperties>
</file>