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activeTab="0"/>
  </bookViews>
  <sheets>
    <sheet name="Ekamu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<sst xmlns="http://schemas.openxmlformats.org/spreadsheetml/2006/main" count="229" uniqueCount="69">
  <si>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</si>
  <si>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</si>
  <si>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</si>
  <si>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</si>
  <si>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</si>
  <si>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</si>
  <si>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</si>
  <si>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</si>
  <si>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</si>
  <si>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</si>
  <si>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</si>
  <si>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</si>
  <si>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</si>
  <si>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</si>
  <si>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</si>
  <si>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</si>
  <si>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</si>
  <si>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</si>
  <si>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</si>
  <si>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</si>
  <si>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</si>
  <si>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</si>
  <si>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</si>
  <si>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</si>
  <si>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</si>
  <si>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</si>
  <si>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</si>
  <si>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</si>
  <si>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</si>
  <si>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</si>
  <si>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</si>
  <si>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</si>
  <si>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</si>
  <si>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</si>
  <si>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</si>
  <si>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</si>
  <si>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</si>
  <si>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</si>
  <si>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</si>
  <si>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</si>
  <si>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</si>
  <si>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</si>
  <si>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</si>
  <si>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</si>
  <si>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</si>
  <si>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</si>
  <si>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Հաշվետու ժամանակաշրջան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</si>
  <si>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</si>
  <si>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</si>
  <si>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</si>
  <si>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</si>
  <si>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</si>
  <si>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</si>
  <si>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</si>
  <si>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</si>
  <si>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</si>
  <si>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ք.Եղեգնաձոր</t>
  </si>
  <si>
    <t>ք.Ջերմուկ</t>
  </si>
  <si>
    <t>ք.Վայք</t>
  </si>
  <si>
    <t>Արենի</t>
  </si>
  <si>
    <t>Գլաձոր</t>
  </si>
  <si>
    <t>Եղեգիս</t>
  </si>
  <si>
    <t>Զառիթափ</t>
  </si>
  <si>
    <t>Մալիշկա</t>
  </si>
  <si>
    <t>կատ. %-ը</t>
  </si>
  <si>
    <t>ծրագիր (տասն ամիս)</t>
  </si>
  <si>
    <t>կատ. %-ը  տասն ամսվա նկատմամբ</t>
  </si>
  <si>
    <t xml:space="preserve">փաստ                   (11 ամիս)                                                                           </t>
  </si>
  <si>
    <r>
      <t xml:space="preserve"> ՀՀ ՎԱՅՈՑ ՁՈՐԻ  ՄԱՐԶԻ  ՀԱՄԱՅՆՔՆԵՐԻ   ԲՅՈՒՋԵՏԱՅԻՆ   ԵԿԱՄՈՒՏՆԵՐԻ   ՎԵՐԱԲԵՐՅԱԼ  (աճողական)  2021թ.դեկտեմբերի  «01» -ի դրությամբ </t>
    </r>
    <r>
      <rPr>
        <b/>
        <sz val="10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</si>
</sst>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6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  <numFmt numFmtId="215" formatCode="#,##0.00000000000"/>
    <numFmt numFmtId="216" formatCode="#,##0.0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</numFmts>
  <fonts count="42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5" fillId="33" borderId="13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207" fontId="3" fillId="33" borderId="0" xfId="0" applyNumberFormat="1" applyFont="1" applyFill="1" applyAlignment="1" applyProtection="1">
      <alignment/>
      <protection locked="0"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left" vertical="center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196" fontId="3" fillId="33" borderId="11" xfId="0" applyNumberFormat="1" applyFont="1" applyFill="1" applyBorder="1" applyAlignment="1">
      <alignment horizontal="center" vertical="center"/>
    </xf>
    <xf numFmtId="207" fontId="3" fillId="33" borderId="11" xfId="0" applyNumberFormat="1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/>
    </xf>
    <xf numFmtId="215" fontId="3" fillId="33" borderId="0" xfId="0" applyNumberFormat="1" applyFont="1" applyFill="1" applyAlignment="1" applyProtection="1">
      <alignment/>
      <protection locked="0"/>
    </xf>
    <xf numFmtId="4" fontId="7" fillId="0" borderId="14" xfId="0" applyNumberFormat="1" applyFont="1" applyBorder="1" applyAlignment="1" applyProtection="1">
      <alignment horizontal="right" vertical="center"/>
      <protection locked="0"/>
    </xf>
    <xf numFmtId="196" fontId="3" fillId="36" borderId="11" xfId="0" applyNumberFormat="1" applyFont="1" applyFill="1" applyBorder="1" applyAlignment="1">
      <alignment horizontal="center" vertical="center"/>
    </xf>
    <xf numFmtId="207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196" fontId="5" fillId="34" borderId="11" xfId="0" applyNumberFormat="1" applyFont="1" applyFill="1" applyBorder="1" applyAlignment="1">
      <alignment horizontal="center" vertical="center"/>
    </xf>
    <xf numFmtId="207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96" fontId="3" fillId="34" borderId="11" xfId="0" applyNumberFormat="1" applyFont="1" applyFill="1" applyBorder="1" applyAlignment="1">
      <alignment horizontal="center" vertical="center"/>
    </xf>
    <xf numFmtId="207" fontId="3" fillId="33" borderId="0" xfId="0" applyNumberFormat="1" applyFont="1" applyFill="1" applyBorder="1" applyAlignment="1" applyProtection="1">
      <alignment wrapText="1"/>
      <protection locked="0"/>
    </xf>
    <xf numFmtId="4" fontId="3" fillId="37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9" borderId="16" xfId="0" applyNumberFormat="1" applyFont="1" applyFill="1" applyBorder="1" applyAlignment="1" applyProtection="1">
      <alignment horizontal="center" vertical="center" wrapText="1"/>
      <protection/>
    </xf>
    <xf numFmtId="4" fontId="3" fillId="39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17" xfId="0" applyNumberFormat="1" applyFont="1" applyFill="1" applyBorder="1" applyAlignment="1" applyProtection="1">
      <alignment horizontal="center" vertical="center" wrapText="1"/>
      <protection/>
    </xf>
    <xf numFmtId="4" fontId="3" fillId="39" borderId="23" xfId="0" applyNumberFormat="1" applyFont="1" applyFill="1" applyBorder="1" applyAlignment="1" applyProtection="1">
      <alignment horizontal="center" vertical="center" wrapText="1"/>
      <protection/>
    </xf>
    <xf numFmtId="4" fontId="3" fillId="39" borderId="0" xfId="0" applyNumberFormat="1" applyFont="1" applyFill="1" applyBorder="1" applyAlignment="1" applyProtection="1">
      <alignment horizontal="center" vertical="center" wrapText="1"/>
      <protection/>
    </xf>
    <xf numFmtId="4" fontId="3" fillId="39" borderId="24" xfId="0" applyNumberFormat="1" applyFont="1" applyFill="1" applyBorder="1" applyAlignment="1" applyProtection="1">
      <alignment horizontal="center" vertical="center" wrapText="1"/>
      <protection/>
    </xf>
    <xf numFmtId="4" fontId="3" fillId="39" borderId="18" xfId="0" applyNumberFormat="1" applyFont="1" applyFill="1" applyBorder="1" applyAlignment="1" applyProtection="1">
      <alignment horizontal="center" vertical="center" wrapText="1"/>
      <protection/>
    </xf>
    <xf numFmtId="4" fontId="3" fillId="39" borderId="12" xfId="0" applyNumberFormat="1" applyFont="1" applyFill="1" applyBorder="1" applyAlignment="1" applyProtection="1">
      <alignment horizontal="center" vertical="center" wrapText="1"/>
      <protection/>
    </xf>
    <xf numFmtId="4" fontId="3" fillId="39" borderId="20" xfId="0" applyNumberFormat="1" applyFont="1" applyFill="1" applyBorder="1" applyAlignment="1" applyProtection="1">
      <alignment horizontal="center" vertical="center" wrapText="1"/>
      <protection/>
    </xf>
    <xf numFmtId="4" fontId="3" fillId="40" borderId="22" xfId="0" applyNumberFormat="1" applyFont="1" applyFill="1" applyBorder="1" applyAlignment="1" applyProtection="1">
      <alignment horizontal="center" vertical="center" wrapText="1"/>
      <protection/>
    </xf>
    <xf numFmtId="0" fontId="3" fillId="39" borderId="16" xfId="0" applyFont="1" applyFill="1" applyBorder="1" applyAlignment="1" applyProtection="1">
      <alignment horizontal="center" vertical="center" wrapText="1"/>
      <protection/>
    </xf>
    <xf numFmtId="0" fontId="3" fillId="39" borderId="19" xfId="0" applyFont="1" applyFill="1" applyBorder="1" applyAlignment="1" applyProtection="1">
      <alignment horizontal="center" vertical="center" wrapText="1"/>
      <protection/>
    </xf>
    <xf numFmtId="0" fontId="3" fillId="39" borderId="17" xfId="0" applyFont="1" applyFill="1" applyBorder="1" applyAlignment="1" applyProtection="1">
      <alignment horizontal="center" vertical="center" wrapText="1"/>
      <protection/>
    </xf>
    <xf numFmtId="0" fontId="3" fillId="39" borderId="23" xfId="0" applyFont="1" applyFill="1" applyBorder="1" applyAlignment="1" applyProtection="1">
      <alignment horizontal="center" vertical="center" wrapText="1"/>
      <protection/>
    </xf>
    <xf numFmtId="0" fontId="3" fillId="39" borderId="0" xfId="0" applyFont="1" applyFill="1" applyBorder="1" applyAlignment="1" applyProtection="1">
      <alignment horizontal="center" vertical="center" wrapText="1"/>
      <protection/>
    </xf>
    <xf numFmtId="0" fontId="3" fillId="39" borderId="24" xfId="0" applyFont="1" applyFill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6" xfId="0" applyNumberFormat="1" applyFont="1" applyFill="1" applyBorder="1" applyAlignment="1" applyProtection="1">
      <alignment horizontal="center" vertical="center" wrapText="1"/>
      <protection/>
    </xf>
    <xf numFmtId="4" fontId="3" fillId="13" borderId="19" xfId="0" applyNumberFormat="1" applyFont="1" applyFill="1" applyBorder="1" applyAlignment="1" applyProtection="1">
      <alignment horizontal="center" vertical="center" wrapText="1"/>
      <protection/>
    </xf>
    <xf numFmtId="4" fontId="3" fillId="4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39" borderId="21" xfId="0" applyNumberFormat="1" applyFont="1" applyFill="1" applyBorder="1" applyAlignment="1" applyProtection="1">
      <alignment horizontal="center" vertical="center" wrapText="1"/>
      <protection/>
    </xf>
    <xf numFmtId="0" fontId="4" fillId="39" borderId="22" xfId="0" applyNumberFormat="1" applyFont="1" applyFill="1" applyBorder="1" applyAlignment="1" applyProtection="1">
      <alignment horizontal="center" vertical="center" wrapText="1"/>
      <protection/>
    </xf>
    <xf numFmtId="0" fontId="4" fillId="39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5" xfId="0" applyFont="1" applyFill="1" applyBorder="1" applyAlignment="1" applyProtection="1">
      <alignment horizontal="center" vertical="center" textRotation="90" wrapText="1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4" fontId="4" fillId="39" borderId="16" xfId="0" applyNumberFormat="1" applyFont="1" applyFill="1" applyBorder="1" applyAlignment="1" applyProtection="1">
      <alignment horizontal="center" vertical="center" wrapText="1"/>
      <protection/>
    </xf>
    <xf numFmtId="4" fontId="4" fillId="39" borderId="19" xfId="0" applyNumberFormat="1" applyFont="1" applyFill="1" applyBorder="1" applyAlignment="1" applyProtection="1">
      <alignment horizontal="center" vertical="center" wrapText="1"/>
      <protection/>
    </xf>
    <xf numFmtId="4" fontId="4" fillId="39" borderId="17" xfId="0" applyNumberFormat="1" applyFont="1" applyFill="1" applyBorder="1" applyAlignment="1" applyProtection="1">
      <alignment horizontal="center" vertical="center" wrapText="1"/>
      <protection/>
    </xf>
    <xf numFmtId="4" fontId="4" fillId="39" borderId="23" xfId="0" applyNumberFormat="1" applyFont="1" applyFill="1" applyBorder="1" applyAlignment="1" applyProtection="1">
      <alignment horizontal="center" vertical="center" wrapText="1"/>
      <protection/>
    </xf>
    <xf numFmtId="4" fontId="4" fillId="39" borderId="0" xfId="0" applyNumberFormat="1" applyFont="1" applyFill="1" applyBorder="1" applyAlignment="1" applyProtection="1">
      <alignment horizontal="center" vertical="center" wrapText="1"/>
      <protection/>
    </xf>
    <xf numFmtId="4" fontId="4" fillId="39" borderId="24" xfId="0" applyNumberFormat="1" applyFont="1" applyFill="1" applyBorder="1" applyAlignment="1" applyProtection="1">
      <alignment horizontal="center" vertical="center" wrapText="1"/>
      <protection/>
    </xf>
    <xf numFmtId="4" fontId="4" fillId="39" borderId="18" xfId="0" applyNumberFormat="1" applyFont="1" applyFill="1" applyBorder="1" applyAlignment="1" applyProtection="1">
      <alignment horizontal="center" vertical="center" wrapText="1"/>
      <protection/>
    </xf>
    <xf numFmtId="4" fontId="4" fillId="39" borderId="12" xfId="0" applyNumberFormat="1" applyFont="1" applyFill="1" applyBorder="1" applyAlignment="1" applyProtection="1">
      <alignment horizontal="center" vertical="center" wrapText="1"/>
      <protection/>
    </xf>
    <xf numFmtId="4" fontId="4" fillId="39" borderId="20" xfId="0" applyNumberFormat="1" applyFont="1" applyFill="1" applyBorder="1" applyAlignment="1" applyProtection="1">
      <alignment horizontal="center" vertical="center" wrapText="1"/>
      <protection/>
    </xf>
    <xf numFmtId="0" fontId="4" fillId="39" borderId="16" xfId="0" applyNumberFormat="1" applyFont="1" applyFill="1" applyBorder="1" applyAlignment="1" applyProtection="1">
      <alignment horizontal="center" vertical="center" wrapText="1"/>
      <protection/>
    </xf>
    <xf numFmtId="0" fontId="4" fillId="39" borderId="19" xfId="0" applyNumberFormat="1" applyFont="1" applyFill="1" applyBorder="1" applyAlignment="1" applyProtection="1">
      <alignment horizontal="center" vertical="center" wrapText="1"/>
      <protection/>
    </xf>
    <xf numFmtId="0" fontId="4" fillId="39" borderId="17" xfId="0" applyNumberFormat="1" applyFont="1" applyFill="1" applyBorder="1" applyAlignment="1" applyProtection="1">
      <alignment horizontal="center" vertical="center" wrapText="1"/>
      <protection/>
    </xf>
    <xf numFmtId="0" fontId="4" fillId="39" borderId="23" xfId="0" applyNumberFormat="1" applyFont="1" applyFill="1" applyBorder="1" applyAlignment="1" applyProtection="1">
      <alignment horizontal="center" vertical="center" wrapText="1"/>
      <protection/>
    </xf>
    <xf numFmtId="0" fontId="4" fillId="39" borderId="0" xfId="0" applyNumberFormat="1" applyFont="1" applyFill="1" applyBorder="1" applyAlignment="1" applyProtection="1">
      <alignment horizontal="center" vertical="center" wrapText="1"/>
      <protection/>
    </xf>
    <xf numFmtId="0" fontId="4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9" borderId="18" xfId="0" applyNumberFormat="1" applyFont="1" applyFill="1" applyBorder="1" applyAlignment="1" applyProtection="1">
      <alignment horizontal="center" vertical="center" wrapText="1"/>
      <protection/>
    </xf>
    <xf numFmtId="0" fontId="4" fillId="39" borderId="12" xfId="0" applyNumberFormat="1" applyFont="1" applyFill="1" applyBorder="1" applyAlignment="1" applyProtection="1">
      <alignment horizontal="center" vertical="center" wrapText="1"/>
      <protection/>
    </xf>
    <xf numFmtId="0" fontId="4" fillId="39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3"/>
  <sheetViews>
    <sheetView tabSelected="1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M18" sqref="AM18"/>
    </sheetView>
  </sheetViews>
  <sheetFormatPr defaultColWidth="7.296875" defaultRowHeight="15"/>
  <cols>
    <col min="1" max="1" width="4.3984375" style="8" customWidth="1"/>
    <col min="2" max="2" width="21.19921875" style="9" customWidth="1"/>
    <col min="3" max="3" width="10.69921875" style="8" customWidth="1"/>
    <col min="4" max="4" width="11.59765625" style="8" customWidth="1"/>
    <col min="5" max="5" width="11" style="8" customWidth="1"/>
    <col min="6" max="6" width="9.69921875" style="35" hidden="1" customWidth="1"/>
    <col min="7" max="7" width="12.69921875" style="8" customWidth="1"/>
    <col min="8" max="8" width="9.09765625" style="8" hidden="1" customWidth="1"/>
    <col min="9" max="9" width="9.5" style="8" customWidth="1"/>
    <col min="10" max="10" width="11.8984375" style="8" customWidth="1"/>
    <col min="11" max="11" width="10.09765625" style="8" hidden="1" customWidth="1"/>
    <col min="12" max="12" width="9.8984375" style="8" customWidth="1"/>
    <col min="13" max="13" width="7.59765625" style="8" hidden="1" customWidth="1"/>
    <col min="14" max="14" width="9.5" style="8" customWidth="1"/>
    <col min="15" max="15" width="10.59765625" style="8" customWidth="1"/>
    <col min="16" max="16" width="10.59765625" style="8" hidden="1" customWidth="1"/>
    <col min="17" max="17" width="10.59765625" style="8" customWidth="1"/>
    <col min="18" max="18" width="10.59765625" style="8" hidden="1" customWidth="1"/>
    <col min="19" max="19" width="8.8984375" style="8" customWidth="1"/>
    <col min="20" max="20" width="9.5" style="8" customWidth="1"/>
    <col min="21" max="21" width="9.5" style="8" hidden="1" customWidth="1"/>
    <col min="22" max="22" width="9.5" style="8" customWidth="1"/>
    <col min="23" max="23" width="9.5" style="8" hidden="1" customWidth="1"/>
    <col min="24" max="25" width="9.5" style="8" customWidth="1"/>
    <col min="26" max="26" width="9.5" style="8" hidden="1" customWidth="1"/>
    <col min="27" max="27" width="9.5" style="8" customWidth="1"/>
    <col min="28" max="28" width="9.5" style="8" hidden="1" customWidth="1"/>
    <col min="29" max="29" width="9.5" style="8" customWidth="1"/>
    <col min="30" max="30" width="9.59765625" style="8" customWidth="1"/>
    <col min="31" max="31" width="10.09765625" style="8" hidden="1" customWidth="1"/>
    <col min="32" max="32" width="8.8984375" style="8" bestFit="1" customWidth="1"/>
    <col min="33" max="33" width="8.09765625" style="8" hidden="1" customWidth="1"/>
    <col min="34" max="35" width="8.09765625" style="8" customWidth="1"/>
    <col min="36" max="36" width="8.09765625" style="8" hidden="1" customWidth="1"/>
    <col min="37" max="37" width="8.09765625" style="8" customWidth="1"/>
    <col min="38" max="38" width="8.09765625" style="8" hidden="1" customWidth="1"/>
    <col min="39" max="40" width="8.09765625" style="8" customWidth="1"/>
    <col min="41" max="41" width="8.09765625" style="8" hidden="1" customWidth="1"/>
    <col min="42" max="42" width="8.09765625" style="8" customWidth="1"/>
    <col min="43" max="43" width="8.09765625" style="8" hidden="1" customWidth="1"/>
    <col min="44" max="44" width="9.59765625" style="8" customWidth="1"/>
    <col min="45" max="45" width="8.19921875" style="8" customWidth="1"/>
    <col min="46" max="46" width="8.19921875" style="8" hidden="1" customWidth="1"/>
    <col min="47" max="47" width="7.19921875" style="8" customWidth="1"/>
    <col min="48" max="48" width="9" style="8" customWidth="1"/>
    <col min="49" max="49" width="9" style="8" hidden="1" customWidth="1"/>
    <col min="50" max="50" width="7.8984375" style="8" customWidth="1"/>
    <col min="51" max="51" width="14.09765625" style="8" customWidth="1"/>
    <col min="52" max="52" width="12.09765625" style="8" hidden="1" customWidth="1"/>
    <col min="53" max="53" width="10.19921875" style="8" bestFit="1" customWidth="1"/>
    <col min="54" max="54" width="8.19921875" style="8" customWidth="1"/>
    <col min="55" max="55" width="8.19921875" style="8" hidden="1" customWidth="1"/>
    <col min="56" max="56" width="8.19921875" style="8" customWidth="1"/>
    <col min="57" max="57" width="9.8984375" style="8" customWidth="1"/>
    <col min="58" max="58" width="9.8984375" style="8" hidden="1" customWidth="1"/>
    <col min="59" max="59" width="8.59765625" style="8" customWidth="1"/>
    <col min="60" max="60" width="8" style="8" customWidth="1"/>
    <col min="61" max="61" width="8" style="8" hidden="1" customWidth="1"/>
    <col min="62" max="62" width="7.19921875" style="8" customWidth="1"/>
    <col min="63" max="63" width="8.09765625" style="8" customWidth="1"/>
    <col min="64" max="64" width="8.09765625" style="8" hidden="1" customWidth="1"/>
    <col min="65" max="65" width="6.5" style="8" customWidth="1"/>
    <col min="66" max="66" width="10.69921875" style="8" customWidth="1"/>
    <col min="67" max="67" width="10.69921875" style="8" hidden="1" customWidth="1"/>
    <col min="68" max="68" width="10.69921875" style="8" customWidth="1"/>
    <col min="69" max="69" width="9.09765625" style="8" hidden="1" customWidth="1"/>
    <col min="70" max="70" width="10.09765625" style="8" customWidth="1"/>
    <col min="71" max="71" width="10.69921875" style="8" customWidth="1"/>
    <col min="72" max="72" width="10.69921875" style="8" hidden="1" customWidth="1"/>
    <col min="73" max="73" width="9.09765625" style="8" customWidth="1"/>
    <col min="74" max="74" width="8.3984375" style="8" customWidth="1"/>
    <col min="75" max="75" width="8.3984375" style="8" hidden="1" customWidth="1"/>
    <col min="76" max="76" width="8" style="8" customWidth="1"/>
    <col min="77" max="77" width="8.19921875" style="8" customWidth="1"/>
    <col min="78" max="78" width="8.19921875" style="8" hidden="1" customWidth="1"/>
    <col min="79" max="79" width="8.8984375" style="8" customWidth="1"/>
    <col min="80" max="80" width="11.3984375" style="8" customWidth="1"/>
    <col min="81" max="81" width="11.3984375" style="8" hidden="1" customWidth="1"/>
    <col min="82" max="83" width="8.09765625" style="8" customWidth="1"/>
    <col min="84" max="84" width="8.09765625" style="8" hidden="1" customWidth="1"/>
    <col min="85" max="85" width="7.8984375" style="8" customWidth="1"/>
    <col min="86" max="86" width="9.8984375" style="8" customWidth="1"/>
    <col min="87" max="87" width="9.8984375" style="8" hidden="1" customWidth="1"/>
    <col min="88" max="88" width="8.59765625" style="8" customWidth="1"/>
    <col min="89" max="89" width="9.3984375" style="8" customWidth="1"/>
    <col min="90" max="90" width="9.3984375" style="8" hidden="1" customWidth="1"/>
    <col min="91" max="91" width="8.3984375" style="8" customWidth="1"/>
    <col min="92" max="92" width="11.69921875" style="8" customWidth="1"/>
    <col min="93" max="93" width="11.69921875" style="8" hidden="1" customWidth="1"/>
    <col min="94" max="94" width="8.69921875" style="8" bestFit="1" customWidth="1"/>
    <col min="95" max="95" width="11" style="8" customWidth="1"/>
    <col min="96" max="96" width="11" style="8" hidden="1" customWidth="1"/>
    <col min="97" max="97" width="8" style="8" bestFit="1" customWidth="1"/>
    <col min="98" max="98" width="9.8984375" style="8" customWidth="1"/>
    <col min="99" max="99" width="9.8984375" style="8" hidden="1" customWidth="1"/>
    <col min="100" max="101" width="8" style="8" customWidth="1"/>
    <col min="102" max="102" width="8" style="8" hidden="1" customWidth="1"/>
    <col min="103" max="103" width="7.19921875" style="8" customWidth="1"/>
    <col min="104" max="104" width="8" style="8" customWidth="1"/>
    <col min="105" max="105" width="8" style="8" hidden="1" customWidth="1"/>
    <col min="106" max="106" width="6.69921875" style="8" customWidth="1"/>
    <col min="107" max="107" width="9.8984375" style="8" customWidth="1"/>
    <col min="108" max="108" width="9.8984375" style="8" hidden="1" customWidth="1"/>
    <col min="109" max="109" width="9.19921875" style="8" customWidth="1"/>
    <col min="110" max="110" width="9.8984375" style="8" customWidth="1"/>
    <col min="111" max="111" width="13.09765625" style="8" customWidth="1"/>
    <col min="112" max="112" width="13.09765625" style="8" hidden="1" customWidth="1"/>
    <col min="113" max="113" width="10.19921875" style="8" customWidth="1"/>
    <col min="114" max="114" width="10.19921875" style="8" bestFit="1" customWidth="1"/>
    <col min="115" max="115" width="8.3984375" style="8" hidden="1" customWidth="1"/>
    <col min="116" max="116" width="7.5" style="8" customWidth="1"/>
    <col min="117" max="117" width="9.09765625" style="8" customWidth="1"/>
    <col min="118" max="118" width="9.09765625" style="8" hidden="1" customWidth="1"/>
    <col min="119" max="119" width="8.69921875" style="8" bestFit="1" customWidth="1"/>
    <col min="120" max="120" width="8" style="8" customWidth="1"/>
    <col min="121" max="121" width="8" style="8" hidden="1" customWidth="1"/>
    <col min="122" max="122" width="7.3984375" style="8" customWidth="1"/>
    <col min="123" max="123" width="8.59765625" style="8" customWidth="1"/>
    <col min="124" max="124" width="8.59765625" style="8" hidden="1" customWidth="1"/>
    <col min="125" max="125" width="7.69921875" style="8" bestFit="1" customWidth="1"/>
    <col min="126" max="126" width="8.09765625" style="8" customWidth="1"/>
    <col min="127" max="127" width="8.09765625" style="8" hidden="1" customWidth="1"/>
    <col min="128" max="128" width="7.5" style="8" customWidth="1"/>
    <col min="129" max="129" width="11.8984375" style="8" customWidth="1"/>
    <col min="130" max="130" width="11.8984375" style="8" hidden="1" customWidth="1"/>
    <col min="131" max="131" width="9" style="8" customWidth="1"/>
    <col min="132" max="132" width="6.8984375" style="8" customWidth="1"/>
    <col min="133" max="133" width="10.69921875" style="8" customWidth="1"/>
    <col min="134" max="134" width="10.69921875" style="8" hidden="1" customWidth="1"/>
    <col min="135" max="135" width="9.8984375" style="8" customWidth="1"/>
    <col min="136" max="136" width="7.8984375" style="8" bestFit="1" customWidth="1"/>
    <col min="137" max="137" width="7.19921875" style="8" customWidth="1"/>
    <col min="138" max="138" width="10.09765625" style="8" customWidth="1"/>
    <col min="139" max="16384" width="7.19921875" style="8" customWidth="1"/>
  </cols>
  <sheetData>
    <row r="1" spans="3:132" ht="27.75" customHeight="1">
      <c r="C1" s="125" t="s">
        <v>11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1"/>
      <c r="P1" s="11"/>
      <c r="Q1" s="11"/>
      <c r="R1" s="11"/>
      <c r="S1" s="11"/>
      <c r="T1" s="11"/>
      <c r="U1" s="11"/>
      <c r="V1" s="11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3:47" ht="34.5" customHeight="1">
      <c r="C2" s="126" t="s">
        <v>68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Q2" s="13"/>
      <c r="R2" s="13"/>
      <c r="T2" s="127"/>
      <c r="U2" s="127"/>
      <c r="V2" s="127"/>
      <c r="W2" s="15"/>
      <c r="X2" s="15"/>
      <c r="AA2" s="14"/>
      <c r="AB2" s="15"/>
      <c r="AC2" s="15"/>
      <c r="AD2" s="15"/>
      <c r="AE2" s="15"/>
      <c r="AF2" s="1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3:47" ht="18" customHeight="1">
      <c r="C3" s="16"/>
      <c r="D3" s="16"/>
      <c r="E3" s="16"/>
      <c r="F3" s="17"/>
      <c r="G3" s="16"/>
      <c r="H3" s="16"/>
      <c r="I3" s="16"/>
      <c r="J3" s="16"/>
      <c r="K3" s="16"/>
      <c r="L3" s="126" t="s">
        <v>12</v>
      </c>
      <c r="M3" s="126"/>
      <c r="N3" s="126"/>
      <c r="O3" s="126"/>
      <c r="P3" s="16"/>
      <c r="Q3" s="13"/>
      <c r="R3" s="13"/>
      <c r="T3" s="15"/>
      <c r="U3" s="15"/>
      <c r="V3" s="15"/>
      <c r="W3" s="15"/>
      <c r="X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35" s="18" customFormat="1" ht="18" customHeight="1">
      <c r="A4" s="128" t="s">
        <v>6</v>
      </c>
      <c r="B4" s="128" t="s">
        <v>10</v>
      </c>
      <c r="C4" s="131" t="s">
        <v>4</v>
      </c>
      <c r="D4" s="131" t="s">
        <v>5</v>
      </c>
      <c r="E4" s="134" t="s">
        <v>13</v>
      </c>
      <c r="F4" s="135"/>
      <c r="G4" s="135"/>
      <c r="H4" s="135"/>
      <c r="I4" s="136"/>
      <c r="J4" s="143" t="s">
        <v>47</v>
      </c>
      <c r="K4" s="144"/>
      <c r="L4" s="144"/>
      <c r="M4" s="144"/>
      <c r="N4" s="145"/>
      <c r="O4" s="118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20"/>
      <c r="DF4" s="91" t="s">
        <v>14</v>
      </c>
      <c r="DG4" s="92" t="s">
        <v>15</v>
      </c>
      <c r="DH4" s="93"/>
      <c r="DI4" s="94"/>
      <c r="DJ4" s="101" t="s">
        <v>3</v>
      </c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91" t="s">
        <v>16</v>
      </c>
      <c r="EC4" s="102" t="s">
        <v>17</v>
      </c>
      <c r="ED4" s="103"/>
      <c r="EE4" s="104"/>
    </row>
    <row r="5" spans="1:135" s="18" customFormat="1" ht="15" customHeight="1">
      <c r="A5" s="129"/>
      <c r="B5" s="129"/>
      <c r="C5" s="132"/>
      <c r="D5" s="132"/>
      <c r="E5" s="137"/>
      <c r="F5" s="138"/>
      <c r="G5" s="138"/>
      <c r="H5" s="138"/>
      <c r="I5" s="139"/>
      <c r="J5" s="146"/>
      <c r="K5" s="147"/>
      <c r="L5" s="147"/>
      <c r="M5" s="147"/>
      <c r="N5" s="148"/>
      <c r="O5" s="111" t="s">
        <v>7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3"/>
      <c r="AV5" s="114" t="s">
        <v>2</v>
      </c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58" t="s">
        <v>8</v>
      </c>
      <c r="BL5" s="59"/>
      <c r="BM5" s="59"/>
      <c r="BN5" s="115" t="s">
        <v>18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7"/>
      <c r="CE5" s="88" t="s">
        <v>0</v>
      </c>
      <c r="CF5" s="87"/>
      <c r="CG5" s="87"/>
      <c r="CH5" s="87"/>
      <c r="CI5" s="87"/>
      <c r="CJ5" s="87"/>
      <c r="CK5" s="87"/>
      <c r="CL5" s="87"/>
      <c r="CM5" s="121"/>
      <c r="CN5" s="115" t="s">
        <v>1</v>
      </c>
      <c r="CO5" s="116"/>
      <c r="CP5" s="116"/>
      <c r="CQ5" s="116"/>
      <c r="CR5" s="116"/>
      <c r="CS5" s="116"/>
      <c r="CT5" s="116"/>
      <c r="CU5" s="116"/>
      <c r="CV5" s="116"/>
      <c r="CW5" s="114" t="s">
        <v>19</v>
      </c>
      <c r="CX5" s="114"/>
      <c r="CY5" s="114"/>
      <c r="CZ5" s="58" t="s">
        <v>20</v>
      </c>
      <c r="DA5" s="59"/>
      <c r="DB5" s="60"/>
      <c r="DC5" s="58" t="s">
        <v>21</v>
      </c>
      <c r="DD5" s="59"/>
      <c r="DE5" s="60"/>
      <c r="DF5" s="91"/>
      <c r="DG5" s="95"/>
      <c r="DH5" s="96"/>
      <c r="DI5" s="97"/>
      <c r="DJ5" s="66"/>
      <c r="DK5" s="66"/>
      <c r="DL5" s="67"/>
      <c r="DM5" s="67"/>
      <c r="DN5" s="67"/>
      <c r="DO5" s="67"/>
      <c r="DP5" s="58" t="s">
        <v>22</v>
      </c>
      <c r="DQ5" s="59"/>
      <c r="DR5" s="60"/>
      <c r="DS5" s="64"/>
      <c r="DT5" s="65"/>
      <c r="DU5" s="65"/>
      <c r="DV5" s="65"/>
      <c r="DW5" s="65"/>
      <c r="DX5" s="65"/>
      <c r="DY5" s="65"/>
      <c r="DZ5" s="65"/>
      <c r="EA5" s="65"/>
      <c r="EB5" s="91"/>
      <c r="EC5" s="105"/>
      <c r="ED5" s="106"/>
      <c r="EE5" s="107"/>
    </row>
    <row r="6" spans="1:135" s="18" customFormat="1" ht="119.25" customHeight="1">
      <c r="A6" s="129"/>
      <c r="B6" s="129"/>
      <c r="C6" s="132"/>
      <c r="D6" s="132"/>
      <c r="E6" s="140"/>
      <c r="F6" s="141"/>
      <c r="G6" s="141"/>
      <c r="H6" s="141"/>
      <c r="I6" s="142"/>
      <c r="J6" s="149"/>
      <c r="K6" s="150"/>
      <c r="L6" s="150"/>
      <c r="M6" s="150"/>
      <c r="N6" s="151"/>
      <c r="O6" s="122" t="s">
        <v>23</v>
      </c>
      <c r="P6" s="123"/>
      <c r="Q6" s="123"/>
      <c r="R6" s="123"/>
      <c r="S6" s="124"/>
      <c r="T6" s="71" t="s">
        <v>24</v>
      </c>
      <c r="U6" s="72"/>
      <c r="V6" s="72"/>
      <c r="W6" s="72"/>
      <c r="X6" s="73"/>
      <c r="Y6" s="71" t="s">
        <v>25</v>
      </c>
      <c r="Z6" s="72"/>
      <c r="AA6" s="72"/>
      <c r="AB6" s="72"/>
      <c r="AC6" s="73"/>
      <c r="AD6" s="71" t="s">
        <v>26</v>
      </c>
      <c r="AE6" s="72"/>
      <c r="AF6" s="72"/>
      <c r="AG6" s="72"/>
      <c r="AH6" s="73"/>
      <c r="AI6" s="71" t="s">
        <v>27</v>
      </c>
      <c r="AJ6" s="72"/>
      <c r="AK6" s="72"/>
      <c r="AL6" s="72"/>
      <c r="AM6" s="73"/>
      <c r="AN6" s="71" t="s">
        <v>28</v>
      </c>
      <c r="AO6" s="72"/>
      <c r="AP6" s="72"/>
      <c r="AQ6" s="72"/>
      <c r="AR6" s="73"/>
      <c r="AS6" s="84" t="s">
        <v>29</v>
      </c>
      <c r="AT6" s="84"/>
      <c r="AU6" s="84"/>
      <c r="AV6" s="75" t="s">
        <v>30</v>
      </c>
      <c r="AW6" s="76"/>
      <c r="AX6" s="76"/>
      <c r="AY6" s="75" t="s">
        <v>31</v>
      </c>
      <c r="AZ6" s="76"/>
      <c r="BA6" s="77"/>
      <c r="BB6" s="78" t="s">
        <v>32</v>
      </c>
      <c r="BC6" s="79"/>
      <c r="BD6" s="80"/>
      <c r="BE6" s="78" t="s">
        <v>33</v>
      </c>
      <c r="BF6" s="79"/>
      <c r="BG6" s="79"/>
      <c r="BH6" s="89" t="s">
        <v>34</v>
      </c>
      <c r="BI6" s="90"/>
      <c r="BJ6" s="90"/>
      <c r="BK6" s="61"/>
      <c r="BL6" s="62"/>
      <c r="BM6" s="62"/>
      <c r="BN6" s="81" t="s">
        <v>35</v>
      </c>
      <c r="BO6" s="82"/>
      <c r="BP6" s="82"/>
      <c r="BQ6" s="82"/>
      <c r="BR6" s="83"/>
      <c r="BS6" s="74" t="s">
        <v>36</v>
      </c>
      <c r="BT6" s="74"/>
      <c r="BU6" s="74"/>
      <c r="BV6" s="74" t="s">
        <v>37</v>
      </c>
      <c r="BW6" s="74"/>
      <c r="BX6" s="74"/>
      <c r="BY6" s="74" t="s">
        <v>38</v>
      </c>
      <c r="BZ6" s="74"/>
      <c r="CA6" s="74"/>
      <c r="CB6" s="74" t="s">
        <v>39</v>
      </c>
      <c r="CC6" s="74"/>
      <c r="CD6" s="74"/>
      <c r="CE6" s="74" t="s">
        <v>48</v>
      </c>
      <c r="CF6" s="74"/>
      <c r="CG6" s="74"/>
      <c r="CH6" s="88" t="s">
        <v>49</v>
      </c>
      <c r="CI6" s="87"/>
      <c r="CJ6" s="87"/>
      <c r="CK6" s="74" t="s">
        <v>40</v>
      </c>
      <c r="CL6" s="74"/>
      <c r="CM6" s="74"/>
      <c r="CN6" s="85" t="s">
        <v>41</v>
      </c>
      <c r="CO6" s="86"/>
      <c r="CP6" s="87"/>
      <c r="CQ6" s="74" t="s">
        <v>42</v>
      </c>
      <c r="CR6" s="74"/>
      <c r="CS6" s="74"/>
      <c r="CT6" s="88" t="s">
        <v>50</v>
      </c>
      <c r="CU6" s="87"/>
      <c r="CV6" s="87"/>
      <c r="CW6" s="114"/>
      <c r="CX6" s="114"/>
      <c r="CY6" s="114"/>
      <c r="CZ6" s="61"/>
      <c r="DA6" s="62"/>
      <c r="DB6" s="63"/>
      <c r="DC6" s="61"/>
      <c r="DD6" s="62"/>
      <c r="DE6" s="63"/>
      <c r="DF6" s="91"/>
      <c r="DG6" s="98"/>
      <c r="DH6" s="99"/>
      <c r="DI6" s="100"/>
      <c r="DJ6" s="58" t="s">
        <v>51</v>
      </c>
      <c r="DK6" s="59"/>
      <c r="DL6" s="60"/>
      <c r="DM6" s="58" t="s">
        <v>52</v>
      </c>
      <c r="DN6" s="59"/>
      <c r="DO6" s="60"/>
      <c r="DP6" s="61"/>
      <c r="DQ6" s="62"/>
      <c r="DR6" s="63"/>
      <c r="DS6" s="58" t="s">
        <v>53</v>
      </c>
      <c r="DT6" s="59"/>
      <c r="DU6" s="60"/>
      <c r="DV6" s="58" t="s">
        <v>54</v>
      </c>
      <c r="DW6" s="59"/>
      <c r="DX6" s="60"/>
      <c r="DY6" s="56" t="s">
        <v>55</v>
      </c>
      <c r="DZ6" s="57"/>
      <c r="EA6" s="57"/>
      <c r="EB6" s="91"/>
      <c r="EC6" s="108"/>
      <c r="ED6" s="109"/>
      <c r="EE6" s="110"/>
    </row>
    <row r="7" spans="1:135" s="2" customFormat="1" ht="36" customHeight="1">
      <c r="A7" s="129"/>
      <c r="B7" s="129"/>
      <c r="C7" s="132"/>
      <c r="D7" s="132"/>
      <c r="E7" s="51" t="s">
        <v>43</v>
      </c>
      <c r="F7" s="68" t="s">
        <v>46</v>
      </c>
      <c r="G7" s="69"/>
      <c r="H7" s="69"/>
      <c r="I7" s="70"/>
      <c r="J7" s="51" t="s">
        <v>43</v>
      </c>
      <c r="K7" s="68" t="s">
        <v>46</v>
      </c>
      <c r="L7" s="69"/>
      <c r="M7" s="69"/>
      <c r="N7" s="70"/>
      <c r="O7" s="51" t="s">
        <v>43</v>
      </c>
      <c r="P7" s="68" t="s">
        <v>46</v>
      </c>
      <c r="Q7" s="69"/>
      <c r="R7" s="69"/>
      <c r="S7" s="70"/>
      <c r="T7" s="51" t="s">
        <v>43</v>
      </c>
      <c r="U7" s="68" t="s">
        <v>46</v>
      </c>
      <c r="V7" s="69"/>
      <c r="W7" s="69"/>
      <c r="X7" s="70"/>
      <c r="Y7" s="51" t="s">
        <v>43</v>
      </c>
      <c r="Z7" s="68" t="s">
        <v>46</v>
      </c>
      <c r="AA7" s="69"/>
      <c r="AB7" s="69"/>
      <c r="AC7" s="70"/>
      <c r="AD7" s="51" t="s">
        <v>43</v>
      </c>
      <c r="AE7" s="68" t="s">
        <v>46</v>
      </c>
      <c r="AF7" s="69"/>
      <c r="AG7" s="69"/>
      <c r="AH7" s="70"/>
      <c r="AI7" s="51" t="s">
        <v>43</v>
      </c>
      <c r="AJ7" s="68" t="s">
        <v>46</v>
      </c>
      <c r="AK7" s="69"/>
      <c r="AL7" s="69"/>
      <c r="AM7" s="70"/>
      <c r="AN7" s="51" t="s">
        <v>43</v>
      </c>
      <c r="AO7" s="68" t="s">
        <v>46</v>
      </c>
      <c r="AP7" s="69"/>
      <c r="AQ7" s="69"/>
      <c r="AR7" s="70"/>
      <c r="AS7" s="51" t="s">
        <v>43</v>
      </c>
      <c r="AT7" s="54" t="s">
        <v>46</v>
      </c>
      <c r="AU7" s="55"/>
      <c r="AV7" s="51" t="s">
        <v>43</v>
      </c>
      <c r="AW7" s="54" t="s">
        <v>46</v>
      </c>
      <c r="AX7" s="55"/>
      <c r="AY7" s="51" t="s">
        <v>43</v>
      </c>
      <c r="AZ7" s="54" t="s">
        <v>46</v>
      </c>
      <c r="BA7" s="55"/>
      <c r="BB7" s="51" t="s">
        <v>43</v>
      </c>
      <c r="BC7" s="54" t="s">
        <v>46</v>
      </c>
      <c r="BD7" s="55"/>
      <c r="BE7" s="51" t="s">
        <v>43</v>
      </c>
      <c r="BF7" s="54" t="s">
        <v>46</v>
      </c>
      <c r="BG7" s="55"/>
      <c r="BH7" s="51" t="s">
        <v>43</v>
      </c>
      <c r="BI7" s="54" t="s">
        <v>46</v>
      </c>
      <c r="BJ7" s="55"/>
      <c r="BK7" s="51" t="s">
        <v>43</v>
      </c>
      <c r="BL7" s="54" t="s">
        <v>46</v>
      </c>
      <c r="BM7" s="55"/>
      <c r="BN7" s="51" t="s">
        <v>43</v>
      </c>
      <c r="BO7" s="54" t="s">
        <v>46</v>
      </c>
      <c r="BP7" s="152"/>
      <c r="BQ7" s="152"/>
      <c r="BR7" s="55"/>
      <c r="BS7" s="51" t="s">
        <v>43</v>
      </c>
      <c r="BT7" s="54" t="s">
        <v>46</v>
      </c>
      <c r="BU7" s="55"/>
      <c r="BV7" s="51" t="s">
        <v>43</v>
      </c>
      <c r="BW7" s="54" t="s">
        <v>46</v>
      </c>
      <c r="BX7" s="55"/>
      <c r="BY7" s="51" t="s">
        <v>43</v>
      </c>
      <c r="BZ7" s="54" t="s">
        <v>46</v>
      </c>
      <c r="CA7" s="55"/>
      <c r="CB7" s="51" t="s">
        <v>43</v>
      </c>
      <c r="CC7" s="54" t="s">
        <v>46</v>
      </c>
      <c r="CD7" s="55"/>
      <c r="CE7" s="51" t="s">
        <v>43</v>
      </c>
      <c r="CF7" s="54" t="s">
        <v>46</v>
      </c>
      <c r="CG7" s="55"/>
      <c r="CH7" s="51" t="s">
        <v>43</v>
      </c>
      <c r="CI7" s="54" t="s">
        <v>46</v>
      </c>
      <c r="CJ7" s="55"/>
      <c r="CK7" s="51" t="s">
        <v>43</v>
      </c>
      <c r="CL7" s="54" t="s">
        <v>46</v>
      </c>
      <c r="CM7" s="55"/>
      <c r="CN7" s="51" t="s">
        <v>43</v>
      </c>
      <c r="CO7" s="54" t="s">
        <v>46</v>
      </c>
      <c r="CP7" s="55"/>
      <c r="CQ7" s="51" t="s">
        <v>43</v>
      </c>
      <c r="CR7" s="54" t="s">
        <v>46</v>
      </c>
      <c r="CS7" s="55"/>
      <c r="CT7" s="51" t="s">
        <v>43</v>
      </c>
      <c r="CU7" s="54" t="s">
        <v>46</v>
      </c>
      <c r="CV7" s="55"/>
      <c r="CW7" s="51" t="s">
        <v>43</v>
      </c>
      <c r="CX7" s="54" t="s">
        <v>46</v>
      </c>
      <c r="CY7" s="55"/>
      <c r="CZ7" s="51" t="s">
        <v>43</v>
      </c>
      <c r="DA7" s="54" t="s">
        <v>46</v>
      </c>
      <c r="DB7" s="55"/>
      <c r="DC7" s="51" t="s">
        <v>43</v>
      </c>
      <c r="DD7" s="54" t="s">
        <v>46</v>
      </c>
      <c r="DE7" s="55"/>
      <c r="DF7" s="53" t="s">
        <v>9</v>
      </c>
      <c r="DG7" s="51" t="s">
        <v>43</v>
      </c>
      <c r="DH7" s="54" t="s">
        <v>46</v>
      </c>
      <c r="DI7" s="55"/>
      <c r="DJ7" s="51" t="s">
        <v>43</v>
      </c>
      <c r="DK7" s="54" t="s">
        <v>46</v>
      </c>
      <c r="DL7" s="55"/>
      <c r="DM7" s="51" t="s">
        <v>43</v>
      </c>
      <c r="DN7" s="54" t="s">
        <v>46</v>
      </c>
      <c r="DO7" s="55"/>
      <c r="DP7" s="51" t="s">
        <v>43</v>
      </c>
      <c r="DQ7" s="54" t="s">
        <v>46</v>
      </c>
      <c r="DR7" s="55"/>
      <c r="DS7" s="51" t="s">
        <v>43</v>
      </c>
      <c r="DT7" s="54" t="s">
        <v>46</v>
      </c>
      <c r="DU7" s="55"/>
      <c r="DV7" s="51" t="s">
        <v>43</v>
      </c>
      <c r="DW7" s="54" t="s">
        <v>46</v>
      </c>
      <c r="DX7" s="55"/>
      <c r="DY7" s="51" t="s">
        <v>43</v>
      </c>
      <c r="DZ7" s="54" t="s">
        <v>46</v>
      </c>
      <c r="EA7" s="55"/>
      <c r="EB7" s="91" t="s">
        <v>9</v>
      </c>
      <c r="EC7" s="51" t="s">
        <v>43</v>
      </c>
      <c r="ED7" s="54" t="s">
        <v>46</v>
      </c>
      <c r="EE7" s="55"/>
    </row>
    <row r="8" spans="1:135" s="2" customFormat="1" ht="101.25" customHeight="1">
      <c r="A8" s="130"/>
      <c r="B8" s="130"/>
      <c r="C8" s="133"/>
      <c r="D8" s="133"/>
      <c r="E8" s="52"/>
      <c r="F8" s="7" t="s">
        <v>65</v>
      </c>
      <c r="G8" s="1" t="s">
        <v>67</v>
      </c>
      <c r="H8" s="1" t="s">
        <v>66</v>
      </c>
      <c r="I8" s="1" t="s">
        <v>45</v>
      </c>
      <c r="J8" s="52"/>
      <c r="K8" s="7" t="s">
        <v>65</v>
      </c>
      <c r="L8" s="1" t="s">
        <v>67</v>
      </c>
      <c r="M8" s="1" t="s">
        <v>66</v>
      </c>
      <c r="N8" s="1" t="s">
        <v>45</v>
      </c>
      <c r="O8" s="52"/>
      <c r="P8" s="7" t="s">
        <v>65</v>
      </c>
      <c r="Q8" s="1" t="s">
        <v>67</v>
      </c>
      <c r="R8" s="1" t="s">
        <v>66</v>
      </c>
      <c r="S8" s="1" t="s">
        <v>45</v>
      </c>
      <c r="T8" s="52"/>
      <c r="U8" s="7" t="s">
        <v>65</v>
      </c>
      <c r="V8" s="1" t="s">
        <v>67</v>
      </c>
      <c r="W8" s="1" t="s">
        <v>66</v>
      </c>
      <c r="X8" s="1" t="s">
        <v>45</v>
      </c>
      <c r="Y8" s="52"/>
      <c r="Z8" s="7" t="s">
        <v>65</v>
      </c>
      <c r="AA8" s="1" t="s">
        <v>67</v>
      </c>
      <c r="AB8" s="1" t="s">
        <v>66</v>
      </c>
      <c r="AC8" s="1" t="s">
        <v>45</v>
      </c>
      <c r="AD8" s="52"/>
      <c r="AE8" s="7" t="s">
        <v>65</v>
      </c>
      <c r="AF8" s="1" t="s">
        <v>67</v>
      </c>
      <c r="AG8" s="1" t="s">
        <v>66</v>
      </c>
      <c r="AH8" s="1" t="s">
        <v>45</v>
      </c>
      <c r="AI8" s="52"/>
      <c r="AJ8" s="7" t="s">
        <v>65</v>
      </c>
      <c r="AK8" s="1" t="s">
        <v>67</v>
      </c>
      <c r="AL8" s="1" t="s">
        <v>66</v>
      </c>
      <c r="AM8" s="1" t="s">
        <v>45</v>
      </c>
      <c r="AN8" s="52"/>
      <c r="AO8" s="7" t="s">
        <v>65</v>
      </c>
      <c r="AP8" s="1" t="s">
        <v>67</v>
      </c>
      <c r="AQ8" s="1" t="s">
        <v>66</v>
      </c>
      <c r="AR8" s="1" t="s">
        <v>45</v>
      </c>
      <c r="AS8" s="52"/>
      <c r="AT8" s="7" t="s">
        <v>65</v>
      </c>
      <c r="AU8" s="1" t="s">
        <v>67</v>
      </c>
      <c r="AV8" s="52"/>
      <c r="AW8" s="7" t="s">
        <v>65</v>
      </c>
      <c r="AX8" s="1" t="s">
        <v>67</v>
      </c>
      <c r="AY8" s="52"/>
      <c r="AZ8" s="7" t="s">
        <v>65</v>
      </c>
      <c r="BA8" s="1" t="s">
        <v>67</v>
      </c>
      <c r="BB8" s="52"/>
      <c r="BC8" s="7" t="s">
        <v>65</v>
      </c>
      <c r="BD8" s="1" t="s">
        <v>67</v>
      </c>
      <c r="BE8" s="52"/>
      <c r="BF8" s="7" t="s">
        <v>65</v>
      </c>
      <c r="BG8" s="1" t="s">
        <v>67</v>
      </c>
      <c r="BH8" s="52"/>
      <c r="BI8" s="7" t="s">
        <v>65</v>
      </c>
      <c r="BJ8" s="1" t="s">
        <v>67</v>
      </c>
      <c r="BK8" s="52"/>
      <c r="BL8" s="7" t="s">
        <v>65</v>
      </c>
      <c r="BM8" s="1" t="s">
        <v>67</v>
      </c>
      <c r="BN8" s="52"/>
      <c r="BO8" s="7" t="s">
        <v>65</v>
      </c>
      <c r="BP8" s="1" t="s">
        <v>67</v>
      </c>
      <c r="BQ8" s="1" t="s">
        <v>64</v>
      </c>
      <c r="BR8" s="1" t="s">
        <v>45</v>
      </c>
      <c r="BS8" s="52"/>
      <c r="BT8" s="7" t="s">
        <v>65</v>
      </c>
      <c r="BU8" s="1" t="s">
        <v>67</v>
      </c>
      <c r="BV8" s="52"/>
      <c r="BW8" s="7" t="s">
        <v>65</v>
      </c>
      <c r="BX8" s="1" t="s">
        <v>67</v>
      </c>
      <c r="BY8" s="52"/>
      <c r="BZ8" s="7" t="s">
        <v>65</v>
      </c>
      <c r="CA8" s="1" t="s">
        <v>67</v>
      </c>
      <c r="CB8" s="52"/>
      <c r="CC8" s="7" t="s">
        <v>65</v>
      </c>
      <c r="CD8" s="1" t="s">
        <v>67</v>
      </c>
      <c r="CE8" s="52"/>
      <c r="CF8" s="7" t="s">
        <v>65</v>
      </c>
      <c r="CG8" s="1" t="s">
        <v>67</v>
      </c>
      <c r="CH8" s="52"/>
      <c r="CI8" s="7" t="s">
        <v>65</v>
      </c>
      <c r="CJ8" s="1" t="s">
        <v>67</v>
      </c>
      <c r="CK8" s="52"/>
      <c r="CL8" s="7" t="s">
        <v>65</v>
      </c>
      <c r="CM8" s="1" t="s">
        <v>67</v>
      </c>
      <c r="CN8" s="52"/>
      <c r="CO8" s="7" t="s">
        <v>65</v>
      </c>
      <c r="CP8" s="1" t="s">
        <v>67</v>
      </c>
      <c r="CQ8" s="52"/>
      <c r="CR8" s="7" t="s">
        <v>65</v>
      </c>
      <c r="CS8" s="1" t="s">
        <v>67</v>
      </c>
      <c r="CT8" s="52"/>
      <c r="CU8" s="7" t="s">
        <v>65</v>
      </c>
      <c r="CV8" s="1" t="s">
        <v>67</v>
      </c>
      <c r="CW8" s="52"/>
      <c r="CX8" s="7" t="s">
        <v>65</v>
      </c>
      <c r="CY8" s="1" t="s">
        <v>67</v>
      </c>
      <c r="CZ8" s="52"/>
      <c r="DA8" s="7" t="s">
        <v>65</v>
      </c>
      <c r="DB8" s="1" t="s">
        <v>67</v>
      </c>
      <c r="DC8" s="52"/>
      <c r="DD8" s="7" t="s">
        <v>65</v>
      </c>
      <c r="DE8" s="1" t="s">
        <v>67</v>
      </c>
      <c r="DF8" s="53"/>
      <c r="DG8" s="52"/>
      <c r="DH8" s="7" t="s">
        <v>65</v>
      </c>
      <c r="DI8" s="1" t="s">
        <v>67</v>
      </c>
      <c r="DJ8" s="52"/>
      <c r="DK8" s="7" t="s">
        <v>65</v>
      </c>
      <c r="DL8" s="1" t="s">
        <v>67</v>
      </c>
      <c r="DM8" s="52"/>
      <c r="DN8" s="7" t="s">
        <v>65</v>
      </c>
      <c r="DO8" s="1" t="s">
        <v>67</v>
      </c>
      <c r="DP8" s="52"/>
      <c r="DQ8" s="7" t="s">
        <v>65</v>
      </c>
      <c r="DR8" s="1" t="s">
        <v>67</v>
      </c>
      <c r="DS8" s="52"/>
      <c r="DT8" s="7" t="s">
        <v>65</v>
      </c>
      <c r="DU8" s="1" t="s">
        <v>67</v>
      </c>
      <c r="DV8" s="52"/>
      <c r="DW8" s="7" t="s">
        <v>65</v>
      </c>
      <c r="DX8" s="1" t="s">
        <v>67</v>
      </c>
      <c r="DY8" s="52"/>
      <c r="DZ8" s="7" t="s">
        <v>65</v>
      </c>
      <c r="EA8" s="1" t="s">
        <v>67</v>
      </c>
      <c r="EB8" s="91"/>
      <c r="EC8" s="52"/>
      <c r="ED8" s="7" t="s">
        <v>65</v>
      </c>
      <c r="EE8" s="1" t="s">
        <v>67</v>
      </c>
    </row>
    <row r="9" spans="1:135" s="6" customFormat="1" ht="15" customHeight="1">
      <c r="A9" s="3"/>
      <c r="B9" s="4">
        <v>1</v>
      </c>
      <c r="C9" s="5">
        <v>2</v>
      </c>
      <c r="D9" s="4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  <c r="T9" s="4">
        <v>19</v>
      </c>
      <c r="U9" s="5">
        <v>20</v>
      </c>
      <c r="V9" s="4">
        <v>21</v>
      </c>
      <c r="W9" s="5">
        <v>22</v>
      </c>
      <c r="X9" s="4">
        <v>23</v>
      </c>
      <c r="Y9" s="5">
        <v>24</v>
      </c>
      <c r="Z9" s="4">
        <v>25</v>
      </c>
      <c r="AA9" s="5">
        <v>26</v>
      </c>
      <c r="AB9" s="4">
        <v>27</v>
      </c>
      <c r="AC9" s="5">
        <v>28</v>
      </c>
      <c r="AD9" s="4">
        <v>29</v>
      </c>
      <c r="AE9" s="5">
        <v>30</v>
      </c>
      <c r="AF9" s="4">
        <v>31</v>
      </c>
      <c r="AG9" s="5">
        <v>32</v>
      </c>
      <c r="AH9" s="4">
        <v>33</v>
      </c>
      <c r="AI9" s="5">
        <v>34</v>
      </c>
      <c r="AJ9" s="4">
        <v>35</v>
      </c>
      <c r="AK9" s="5">
        <v>36</v>
      </c>
      <c r="AL9" s="4">
        <v>37</v>
      </c>
      <c r="AM9" s="5">
        <v>38</v>
      </c>
      <c r="AN9" s="4">
        <v>39</v>
      </c>
      <c r="AO9" s="5">
        <v>40</v>
      </c>
      <c r="AP9" s="4">
        <v>41</v>
      </c>
      <c r="AQ9" s="5">
        <v>42</v>
      </c>
      <c r="AR9" s="4">
        <v>43</v>
      </c>
      <c r="AS9" s="5">
        <v>44</v>
      </c>
      <c r="AT9" s="4">
        <v>45</v>
      </c>
      <c r="AU9" s="5">
        <v>46</v>
      </c>
      <c r="AV9" s="4">
        <v>47</v>
      </c>
      <c r="AW9" s="5">
        <v>48</v>
      </c>
      <c r="AX9" s="4">
        <v>49</v>
      </c>
      <c r="AY9" s="5">
        <v>50</v>
      </c>
      <c r="AZ9" s="4">
        <v>51</v>
      </c>
      <c r="BA9" s="5">
        <v>52</v>
      </c>
      <c r="BB9" s="4">
        <v>53</v>
      </c>
      <c r="BC9" s="5">
        <v>54</v>
      </c>
      <c r="BD9" s="4">
        <v>55</v>
      </c>
      <c r="BE9" s="5">
        <v>56</v>
      </c>
      <c r="BF9" s="4">
        <v>57</v>
      </c>
      <c r="BG9" s="5">
        <v>58</v>
      </c>
      <c r="BH9" s="4">
        <v>59</v>
      </c>
      <c r="BI9" s="5">
        <v>60</v>
      </c>
      <c r="BJ9" s="4">
        <v>61</v>
      </c>
      <c r="BK9" s="5">
        <v>62</v>
      </c>
      <c r="BL9" s="4">
        <v>63</v>
      </c>
      <c r="BM9" s="5">
        <v>64</v>
      </c>
      <c r="BN9" s="4">
        <v>65</v>
      </c>
      <c r="BO9" s="5">
        <v>66</v>
      </c>
      <c r="BP9" s="4">
        <v>67</v>
      </c>
      <c r="BQ9" s="5">
        <v>68</v>
      </c>
      <c r="BR9" s="4">
        <v>69</v>
      </c>
      <c r="BS9" s="5">
        <v>70</v>
      </c>
      <c r="BT9" s="4">
        <v>71</v>
      </c>
      <c r="BU9" s="5">
        <v>72</v>
      </c>
      <c r="BV9" s="4">
        <v>73</v>
      </c>
      <c r="BW9" s="5">
        <v>74</v>
      </c>
      <c r="BX9" s="4">
        <v>75</v>
      </c>
      <c r="BY9" s="5">
        <v>76</v>
      </c>
      <c r="BZ9" s="4">
        <v>77</v>
      </c>
      <c r="CA9" s="5">
        <v>78</v>
      </c>
      <c r="CB9" s="4">
        <v>79</v>
      </c>
      <c r="CC9" s="5">
        <v>80</v>
      </c>
      <c r="CD9" s="4">
        <v>81</v>
      </c>
      <c r="CE9" s="5">
        <v>82</v>
      </c>
      <c r="CF9" s="4">
        <v>83</v>
      </c>
      <c r="CG9" s="5">
        <v>84</v>
      </c>
      <c r="CH9" s="4">
        <v>85</v>
      </c>
      <c r="CI9" s="5">
        <v>86</v>
      </c>
      <c r="CJ9" s="4">
        <v>87</v>
      </c>
      <c r="CK9" s="5">
        <v>88</v>
      </c>
      <c r="CL9" s="4">
        <v>89</v>
      </c>
      <c r="CM9" s="5">
        <v>90</v>
      </c>
      <c r="CN9" s="38">
        <v>91</v>
      </c>
      <c r="CO9" s="5">
        <v>92</v>
      </c>
      <c r="CP9" s="38">
        <v>93</v>
      </c>
      <c r="CQ9" s="5">
        <v>94</v>
      </c>
      <c r="CR9" s="4">
        <v>95</v>
      </c>
      <c r="CS9" s="5">
        <v>96</v>
      </c>
      <c r="CT9" s="4">
        <v>97</v>
      </c>
      <c r="CU9" s="5">
        <v>98</v>
      </c>
      <c r="CV9" s="4">
        <v>99</v>
      </c>
      <c r="CW9" s="5">
        <v>100</v>
      </c>
      <c r="CX9" s="4">
        <v>101</v>
      </c>
      <c r="CY9" s="5">
        <v>102</v>
      </c>
      <c r="CZ9" s="4">
        <v>103</v>
      </c>
      <c r="DA9" s="5">
        <v>104</v>
      </c>
      <c r="DB9" s="4">
        <v>105</v>
      </c>
      <c r="DC9" s="5">
        <v>106</v>
      </c>
      <c r="DD9" s="4">
        <v>107</v>
      </c>
      <c r="DE9" s="5">
        <v>108</v>
      </c>
      <c r="DF9" s="4">
        <v>109</v>
      </c>
      <c r="DG9" s="5">
        <v>110</v>
      </c>
      <c r="DH9" s="4">
        <v>111</v>
      </c>
      <c r="DI9" s="5">
        <v>112</v>
      </c>
      <c r="DJ9" s="4">
        <v>113</v>
      </c>
      <c r="DK9" s="5">
        <v>114</v>
      </c>
      <c r="DL9" s="4">
        <v>115</v>
      </c>
      <c r="DM9" s="5">
        <v>116</v>
      </c>
      <c r="DN9" s="4">
        <v>117</v>
      </c>
      <c r="DO9" s="5">
        <v>118</v>
      </c>
      <c r="DP9" s="4">
        <v>119</v>
      </c>
      <c r="DQ9" s="5">
        <v>120</v>
      </c>
      <c r="DR9" s="4">
        <v>121</v>
      </c>
      <c r="DS9" s="5">
        <v>122</v>
      </c>
      <c r="DT9" s="4">
        <v>123</v>
      </c>
      <c r="DU9" s="5">
        <v>124</v>
      </c>
      <c r="DV9" s="4">
        <v>125</v>
      </c>
      <c r="DW9" s="5">
        <v>126</v>
      </c>
      <c r="DX9" s="4">
        <v>127</v>
      </c>
      <c r="DY9" s="5">
        <v>128</v>
      </c>
      <c r="DZ9" s="4">
        <v>129</v>
      </c>
      <c r="EA9" s="5">
        <v>130</v>
      </c>
      <c r="EB9" s="4">
        <v>131</v>
      </c>
      <c r="EC9" s="5">
        <v>132</v>
      </c>
      <c r="ED9" s="4">
        <v>133</v>
      </c>
      <c r="EE9" s="5">
        <v>134</v>
      </c>
    </row>
    <row r="10" spans="1:135" s="27" customFormat="1" ht="32.25" customHeight="1">
      <c r="A10" s="19">
        <v>1</v>
      </c>
      <c r="B10" s="36" t="s">
        <v>56</v>
      </c>
      <c r="C10" s="37">
        <v>82551.9173</v>
      </c>
      <c r="D10" s="37">
        <v>62838.9918</v>
      </c>
      <c r="E10" s="21">
        <f aca="true" t="shared" si="0" ref="E10:G17">DG10+EC10-DY10</f>
        <v>321153.67</v>
      </c>
      <c r="F10" s="22">
        <f t="shared" si="0"/>
        <v>272327.48319999996</v>
      </c>
      <c r="G10" s="22">
        <f t="shared" si="0"/>
        <v>309643.496</v>
      </c>
      <c r="H10" s="22">
        <f>G10/F10*100</f>
        <v>113.70262463469206</v>
      </c>
      <c r="I10" s="22">
        <f>G10/E10*100</f>
        <v>96.41599175871166</v>
      </c>
      <c r="J10" s="22">
        <f aca="true" t="shared" si="1" ref="J10:K17">T10+Y10+AD10+AI10+AN10+AS10+BK10+BS10+BV10+BY10+CB10+CE10+CK10+CN10+CT10+CW10+DC10</f>
        <v>101384.7</v>
      </c>
      <c r="K10" s="22">
        <f t="shared" si="1"/>
        <v>84462.25</v>
      </c>
      <c r="L10" s="22">
        <f>+Q10+AA10+AK10+AP10+AU10+BP10+CM10+CP10+CV10+CY10+DB10+DE10</f>
        <v>105467.61279999999</v>
      </c>
      <c r="M10" s="22">
        <f>L10/K10*100</f>
        <v>124.8695278659993</v>
      </c>
      <c r="N10" s="22">
        <f>L10/J10*100</f>
        <v>104.0271488696026</v>
      </c>
      <c r="O10" s="22">
        <f aca="true" t="shared" si="2" ref="O10:Q17">T10+AD10</f>
        <v>50000</v>
      </c>
      <c r="P10" s="22">
        <f t="shared" si="2"/>
        <v>41666.66666666667</v>
      </c>
      <c r="Q10" s="22">
        <f t="shared" si="2"/>
        <v>49180.3278</v>
      </c>
      <c r="R10" s="22">
        <f>Q10/P10*100</f>
        <v>118.03278671999999</v>
      </c>
      <c r="S10" s="20">
        <f>Q10/O10*100</f>
        <v>98.3606556</v>
      </c>
      <c r="T10" s="37">
        <v>6700</v>
      </c>
      <c r="U10" s="23">
        <f>+T10/12*10</f>
        <v>5583.333333333334</v>
      </c>
      <c r="V10" s="22">
        <v>7386.8768</v>
      </c>
      <c r="W10" s="22">
        <f>V10/U10*100</f>
        <v>132.3022710447761</v>
      </c>
      <c r="X10" s="20">
        <f>V10/T10*100</f>
        <v>110.25189253731342</v>
      </c>
      <c r="Y10" s="23">
        <v>5500</v>
      </c>
      <c r="Z10" s="23">
        <f>+Y10/12*10</f>
        <v>4583.333333333333</v>
      </c>
      <c r="AA10" s="22">
        <v>7615.483</v>
      </c>
      <c r="AB10" s="22">
        <f>AA10/Z10*100</f>
        <v>166.15599272727275</v>
      </c>
      <c r="AC10" s="20">
        <f>AA10/Y10*100</f>
        <v>138.46332727272727</v>
      </c>
      <c r="AD10" s="23">
        <v>43300</v>
      </c>
      <c r="AE10" s="23">
        <f>+AD10/12*10</f>
        <v>36083.333333333336</v>
      </c>
      <c r="AF10" s="22">
        <v>41793.451</v>
      </c>
      <c r="AG10" s="22">
        <f>AF10/AE10*100</f>
        <v>115.8248064665127</v>
      </c>
      <c r="AH10" s="20">
        <f>AF10/AD10*100</f>
        <v>96.52067205542726</v>
      </c>
      <c r="AI10" s="23">
        <v>5804.7</v>
      </c>
      <c r="AJ10" s="23">
        <f aca="true" t="shared" si="3" ref="AJ10:AJ17">+AI10/12*10</f>
        <v>4837.25</v>
      </c>
      <c r="AK10" s="23">
        <v>4655.295</v>
      </c>
      <c r="AL10" s="22">
        <f>AK10/AJ10*100</f>
        <v>96.23846193601737</v>
      </c>
      <c r="AM10" s="20">
        <f>AK10/AI10*100</f>
        <v>80.19871828001448</v>
      </c>
      <c r="AN10" s="24">
        <v>5600</v>
      </c>
      <c r="AO10" s="24">
        <f>+AN10/12*10</f>
        <v>4666.666666666667</v>
      </c>
      <c r="AP10" s="22">
        <v>7031.3</v>
      </c>
      <c r="AQ10" s="22">
        <f>AP10/AO10*100</f>
        <v>150.67071428571427</v>
      </c>
      <c r="AR10" s="20">
        <f>AP10/AN10*100</f>
        <v>125.55892857142858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190395.3</v>
      </c>
      <c r="AZ10" s="20">
        <f>+AY10/12*10</f>
        <v>158662.75</v>
      </c>
      <c r="BA10" s="20">
        <v>174619.1</v>
      </c>
      <c r="BB10" s="25">
        <v>0</v>
      </c>
      <c r="BC10" s="25">
        <v>0</v>
      </c>
      <c r="BD10" s="25">
        <v>0</v>
      </c>
      <c r="BE10" s="37">
        <v>0</v>
      </c>
      <c r="BF10" s="26">
        <v>0</v>
      </c>
      <c r="BG10" s="44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2">
        <f aca="true" t="shared" si="4" ref="BN10:BO17">BS10+BV10+BY10+CB10</f>
        <v>3500</v>
      </c>
      <c r="BO10" s="22">
        <f t="shared" si="4"/>
        <v>2916.666666666667</v>
      </c>
      <c r="BP10" s="22">
        <f aca="true" t="shared" si="5" ref="BP10:BP17">BU10+BX10+CA10+CD10</f>
        <v>3943.4589</v>
      </c>
      <c r="BQ10" s="22">
        <f>BP10/BO10*100</f>
        <v>135.20430514285712</v>
      </c>
      <c r="BR10" s="20">
        <f>BP10/BN10*100</f>
        <v>112.6702542857143</v>
      </c>
      <c r="BS10" s="23">
        <v>3500</v>
      </c>
      <c r="BT10" s="23">
        <f>+BS10/12*10</f>
        <v>2916.666666666667</v>
      </c>
      <c r="BU10" s="37">
        <v>3943.4589</v>
      </c>
      <c r="BV10" s="20">
        <v>0</v>
      </c>
      <c r="BW10" s="20">
        <v>0</v>
      </c>
      <c r="BX10" s="22">
        <v>0</v>
      </c>
      <c r="BY10" s="20">
        <v>0</v>
      </c>
      <c r="BZ10" s="20">
        <v>0</v>
      </c>
      <c r="CA10" s="20">
        <v>0</v>
      </c>
      <c r="CB10" s="23">
        <v>0</v>
      </c>
      <c r="CC10" s="23">
        <v>0</v>
      </c>
      <c r="CD10" s="23">
        <v>0</v>
      </c>
      <c r="CE10" s="20">
        <v>0</v>
      </c>
      <c r="CF10" s="20">
        <v>0</v>
      </c>
      <c r="CG10" s="20">
        <v>0</v>
      </c>
      <c r="CH10" s="20">
        <v>5400</v>
      </c>
      <c r="CI10" s="20">
        <v>4106.7052</v>
      </c>
      <c r="CJ10" s="20">
        <v>4461.0052</v>
      </c>
      <c r="CK10" s="20">
        <v>0</v>
      </c>
      <c r="CL10" s="20">
        <v>0</v>
      </c>
      <c r="CM10" s="20">
        <v>0</v>
      </c>
      <c r="CN10" s="23">
        <v>30680</v>
      </c>
      <c r="CO10" s="23">
        <f>+CN10/12*10</f>
        <v>25566.666666666664</v>
      </c>
      <c r="CP10" s="20">
        <v>33332.6521</v>
      </c>
      <c r="CQ10" s="20">
        <v>18500</v>
      </c>
      <c r="CR10" s="20">
        <f>+CQ10/12*10</f>
        <v>15416.666666666668</v>
      </c>
      <c r="CS10" s="44">
        <v>17312.8974</v>
      </c>
      <c r="CT10" s="39">
        <v>0</v>
      </c>
      <c r="CU10" s="23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300</v>
      </c>
      <c r="DD10" s="20">
        <f aca="true" t="shared" si="6" ref="DD10:DD17">+DC10/12*9</f>
        <v>225</v>
      </c>
      <c r="DE10" s="20">
        <v>-290.904</v>
      </c>
      <c r="DF10" s="20">
        <v>0</v>
      </c>
      <c r="DG10" s="22">
        <f aca="true" t="shared" si="7" ref="DG10:DH17">T10+Y10+AD10+AI10+AN10+AS10+AV10+AY10+BB10+BE10+BH10+BK10+BS10+BV10+BY10+CB10+CE10+CH10+CK10+CN10+CT10+CW10+CZ10+DC10</f>
        <v>297180</v>
      </c>
      <c r="DH10" s="22">
        <f t="shared" si="7"/>
        <v>247231.70519999997</v>
      </c>
      <c r="DI10" s="22">
        <f aca="true" t="shared" si="8" ref="DI10:DI18">V10+AA10+AF10+AK10+AP10+AU10+AX10+BA10+BD10+BG10+BJ10+BM10+BU10+BX10+CA10+CD10+CG10+CJ10+CM10+CP10+CV10+CY10+DB10+DE10+DF10</f>
        <v>284547.718</v>
      </c>
      <c r="DJ10" s="20">
        <v>0</v>
      </c>
      <c r="DK10" s="20">
        <v>0</v>
      </c>
      <c r="DL10" s="20">
        <v>0</v>
      </c>
      <c r="DM10" s="20">
        <v>23973.67</v>
      </c>
      <c r="DN10" s="20">
        <v>25095.778</v>
      </c>
      <c r="DO10" s="20">
        <v>25095.778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2">
        <f aca="true" t="shared" si="9" ref="EC10:ED18">DJ10+DM10+DP10+DS10+DV10+DY10</f>
        <v>23973.67</v>
      </c>
      <c r="ED10" s="22">
        <f>+DZ10+DW10+DT10+DQ10+DN10+DK10</f>
        <v>25095.778</v>
      </c>
      <c r="EE10" s="22">
        <f aca="true" t="shared" si="10" ref="EE10:EE17">DL10+DO10+DR10+DU10+DX10+EA10+EB10</f>
        <v>25095.778</v>
      </c>
    </row>
    <row r="11" spans="1:135" s="27" customFormat="1" ht="32.25" customHeight="1">
      <c r="A11" s="19">
        <v>2</v>
      </c>
      <c r="B11" s="36" t="s">
        <v>57</v>
      </c>
      <c r="C11" s="37">
        <v>44615.5231</v>
      </c>
      <c r="D11" s="37">
        <v>29669.1448</v>
      </c>
      <c r="E11" s="21">
        <f t="shared" si="0"/>
        <v>705521.4071</v>
      </c>
      <c r="F11" s="22">
        <f t="shared" si="0"/>
        <v>556424.5884166666</v>
      </c>
      <c r="G11" s="22">
        <f t="shared" si="0"/>
        <v>604490.7654</v>
      </c>
      <c r="H11" s="22">
        <f aca="true" t="shared" si="11" ref="H11:H17">G11/F11*100</f>
        <v>108.63839916206939</v>
      </c>
      <c r="I11" s="22">
        <f aca="true" t="shared" si="12" ref="I11:I17">G11/E11*100</f>
        <v>85.68000337292673</v>
      </c>
      <c r="J11" s="22">
        <f t="shared" si="1"/>
        <v>392642.32210000005</v>
      </c>
      <c r="K11" s="22">
        <f t="shared" si="1"/>
        <v>324837.2350833333</v>
      </c>
      <c r="L11" s="22">
        <f>+Q11+AA11+AK11+AP11+AU11+BP11+CM11+CP11+CV11+CY11+DB11+DE11</f>
        <v>338580.0194</v>
      </c>
      <c r="M11" s="22">
        <f aca="true" t="shared" si="13" ref="M11:M17">L11/K11*100</f>
        <v>104.23066780295096</v>
      </c>
      <c r="N11" s="22">
        <f aca="true" t="shared" si="14" ref="N11:N17">L11/J11*100</f>
        <v>86.23115755559554</v>
      </c>
      <c r="O11" s="22">
        <f t="shared" si="2"/>
        <v>62017.18</v>
      </c>
      <c r="P11" s="22">
        <f t="shared" si="2"/>
        <v>51680.98333333334</v>
      </c>
      <c r="Q11" s="22">
        <f t="shared" si="2"/>
        <v>54744.688200000004</v>
      </c>
      <c r="R11" s="22">
        <f aca="true" t="shared" si="15" ref="R11:R17">Q11/P11*100</f>
        <v>105.92810869504225</v>
      </c>
      <c r="S11" s="20">
        <f aca="true" t="shared" si="16" ref="S11:S17">Q11/O11*100</f>
        <v>88.27342391253521</v>
      </c>
      <c r="T11" s="37">
        <v>14457.25</v>
      </c>
      <c r="U11" s="23">
        <f aca="true" t="shared" si="17" ref="U11:U17">+T11/12*10</f>
        <v>12047.708333333332</v>
      </c>
      <c r="V11" s="22">
        <v>20417.2622</v>
      </c>
      <c r="W11" s="22">
        <f aca="true" t="shared" si="18" ref="W11:W17">V11/U11*100</f>
        <v>169.47009036988365</v>
      </c>
      <c r="X11" s="20">
        <f aca="true" t="shared" si="19" ref="X11:X17">V11/T11*100</f>
        <v>141.22507530823637</v>
      </c>
      <c r="Y11" s="23">
        <v>26817.08</v>
      </c>
      <c r="Z11" s="23">
        <f>+Y11/12*10</f>
        <v>22347.566666666666</v>
      </c>
      <c r="AA11" s="22">
        <v>22539.2292</v>
      </c>
      <c r="AB11" s="22">
        <f aca="true" t="shared" si="20" ref="AB11:AB17">AA11/Z11*100</f>
        <v>100.85764385980876</v>
      </c>
      <c r="AC11" s="20">
        <f aca="true" t="shared" si="21" ref="AC11:AC17">AA11/Y11*100</f>
        <v>84.04803654984062</v>
      </c>
      <c r="AD11" s="23">
        <v>47559.93</v>
      </c>
      <c r="AE11" s="23">
        <f>+AD11/12*10</f>
        <v>39633.275</v>
      </c>
      <c r="AF11" s="22">
        <v>34327.426</v>
      </c>
      <c r="AG11" s="22">
        <f aca="true" t="shared" si="22" ref="AG11:AG17">AF11/AE11*100</f>
        <v>86.61264051481993</v>
      </c>
      <c r="AH11" s="20">
        <f aca="true" t="shared" si="23" ref="AH11:AH17">AF11/AD11*100</f>
        <v>72.17720042901661</v>
      </c>
      <c r="AI11" s="23">
        <v>6285.765</v>
      </c>
      <c r="AJ11" s="23">
        <f t="shared" si="3"/>
        <v>5238.137500000001</v>
      </c>
      <c r="AK11" s="23">
        <v>5713.1215</v>
      </c>
      <c r="AL11" s="22">
        <f aca="true" t="shared" si="24" ref="AL11:AL17">AK11/AJ11*100</f>
        <v>109.06780320295142</v>
      </c>
      <c r="AM11" s="20">
        <f aca="true" t="shared" si="25" ref="AM11:AM17">AK11/AI11*100</f>
        <v>90.88983600245952</v>
      </c>
      <c r="AN11" s="24">
        <v>250</v>
      </c>
      <c r="AO11" s="24">
        <f>+AN11/12*10</f>
        <v>208.33333333333331</v>
      </c>
      <c r="AP11" s="22">
        <v>531</v>
      </c>
      <c r="AQ11" s="22">
        <f aca="true" t="shared" si="26" ref="AQ11:AQ17">AP11/AO11*100</f>
        <v>254.88000000000005</v>
      </c>
      <c r="AR11" s="20">
        <f aca="true" t="shared" si="27" ref="AR11:AR17">AP11/AN11*100</f>
        <v>212.4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181609</v>
      </c>
      <c r="AZ11" s="20">
        <f aca="true" t="shared" si="28" ref="AZ11:AZ17">+AY11/12*10</f>
        <v>151340.83333333334</v>
      </c>
      <c r="BA11" s="20">
        <v>166474.9</v>
      </c>
      <c r="BB11" s="25">
        <v>0</v>
      </c>
      <c r="BC11" s="25">
        <v>0</v>
      </c>
      <c r="BD11" s="25">
        <v>0</v>
      </c>
      <c r="BE11" s="37">
        <v>3844.6</v>
      </c>
      <c r="BF11" s="26">
        <v>3690.3</v>
      </c>
      <c r="BG11" s="44">
        <v>3560.7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2">
        <f t="shared" si="4"/>
        <v>214874.2181</v>
      </c>
      <c r="BO11" s="22">
        <f t="shared" si="4"/>
        <v>179061.84841666667</v>
      </c>
      <c r="BP11" s="22">
        <f t="shared" si="5"/>
        <v>175654.8228</v>
      </c>
      <c r="BQ11" s="22">
        <f aca="true" t="shared" si="29" ref="BQ11:BQ17">BP11/BO11*100</f>
        <v>98.09729116124238</v>
      </c>
      <c r="BR11" s="20">
        <f aca="true" t="shared" si="30" ref="BR11:BR17">BP11/BN11*100</f>
        <v>81.74774263436866</v>
      </c>
      <c r="BS11" s="23">
        <v>134143.3871</v>
      </c>
      <c r="BT11" s="23">
        <f aca="true" t="shared" si="31" ref="BT11:BT17">+BS11/12*10</f>
        <v>111786.15591666667</v>
      </c>
      <c r="BU11" s="37">
        <v>90346.7528</v>
      </c>
      <c r="BV11" s="20">
        <v>76274.919</v>
      </c>
      <c r="BW11" s="20">
        <f>+BV11/12*10</f>
        <v>63562.432499999995</v>
      </c>
      <c r="BX11" s="22">
        <v>81645.52</v>
      </c>
      <c r="BY11" s="20">
        <v>0</v>
      </c>
      <c r="BZ11" s="20">
        <v>0</v>
      </c>
      <c r="CA11" s="20">
        <v>0</v>
      </c>
      <c r="CB11" s="23">
        <v>4455.912</v>
      </c>
      <c r="CC11" s="23">
        <f>+CB11/12*10</f>
        <v>3713.26</v>
      </c>
      <c r="CD11" s="23">
        <v>3662.55</v>
      </c>
      <c r="CE11" s="20">
        <v>0</v>
      </c>
      <c r="CF11" s="20">
        <v>0</v>
      </c>
      <c r="CG11" s="20">
        <v>0</v>
      </c>
      <c r="CH11" s="20">
        <v>9588.87</v>
      </c>
      <c r="CI11" s="20">
        <v>6623.87</v>
      </c>
      <c r="CJ11" s="20">
        <v>6753.47</v>
      </c>
      <c r="CK11" s="20">
        <v>0</v>
      </c>
      <c r="CL11" s="20">
        <v>0</v>
      </c>
      <c r="CM11" s="20">
        <v>0</v>
      </c>
      <c r="CN11" s="23">
        <v>54156.679</v>
      </c>
      <c r="CO11" s="23">
        <f>+CN11/12*10</f>
        <v>45130.56583333333</v>
      </c>
      <c r="CP11" s="20">
        <v>43666.915</v>
      </c>
      <c r="CQ11" s="20">
        <v>17171.22</v>
      </c>
      <c r="CR11" s="20">
        <f>+CQ11/12*10</f>
        <v>14309.350000000002</v>
      </c>
      <c r="CS11" s="44">
        <v>11179.375</v>
      </c>
      <c r="CT11" s="39">
        <v>15</v>
      </c>
      <c r="CU11" s="23">
        <v>0</v>
      </c>
      <c r="CV11" s="20">
        <v>3386.158</v>
      </c>
      <c r="CW11" s="20">
        <v>0</v>
      </c>
      <c r="CX11" s="20">
        <v>0</v>
      </c>
      <c r="CY11" s="20">
        <v>20</v>
      </c>
      <c r="CZ11" s="20">
        <v>0</v>
      </c>
      <c r="DA11" s="20">
        <v>0</v>
      </c>
      <c r="DB11" s="20">
        <v>0</v>
      </c>
      <c r="DC11" s="20">
        <v>28226.4</v>
      </c>
      <c r="DD11" s="20">
        <f t="shared" si="6"/>
        <v>21169.800000000003</v>
      </c>
      <c r="DE11" s="20">
        <v>32324.0847</v>
      </c>
      <c r="DF11" s="20">
        <v>0</v>
      </c>
      <c r="DG11" s="22">
        <f t="shared" si="7"/>
        <v>587684.7921</v>
      </c>
      <c r="DH11" s="22">
        <f t="shared" si="7"/>
        <v>486492.2384166666</v>
      </c>
      <c r="DI11" s="22">
        <f t="shared" si="8"/>
        <v>515369.0894</v>
      </c>
      <c r="DJ11" s="20">
        <v>0</v>
      </c>
      <c r="DK11" s="20">
        <v>0</v>
      </c>
      <c r="DL11" s="20">
        <v>0</v>
      </c>
      <c r="DM11" s="20">
        <v>117836.615</v>
      </c>
      <c r="DN11" s="20">
        <v>69932.35</v>
      </c>
      <c r="DO11" s="20">
        <v>89121.676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2">
        <f t="shared" si="9"/>
        <v>117836.615</v>
      </c>
      <c r="ED11" s="22">
        <f aca="true" t="shared" si="32" ref="ED11:ED17">+DZ11+DW11+DT11+DQ11+DN11+DK11</f>
        <v>69932.35</v>
      </c>
      <c r="EE11" s="22">
        <f t="shared" si="10"/>
        <v>89121.676</v>
      </c>
    </row>
    <row r="12" spans="1:135" s="27" customFormat="1" ht="32.25" customHeight="1">
      <c r="A12" s="19">
        <v>3</v>
      </c>
      <c r="B12" s="36" t="s">
        <v>58</v>
      </c>
      <c r="C12" s="37">
        <v>1361.7307</v>
      </c>
      <c r="D12" s="37">
        <v>11149.2833</v>
      </c>
      <c r="E12" s="21">
        <f t="shared" si="0"/>
        <v>326350.71699999995</v>
      </c>
      <c r="F12" s="22">
        <f t="shared" si="0"/>
        <v>269298.99916666665</v>
      </c>
      <c r="G12" s="22">
        <f t="shared" si="0"/>
        <v>283335.9507</v>
      </c>
      <c r="H12" s="22">
        <f t="shared" si="11"/>
        <v>105.21240389929783</v>
      </c>
      <c r="I12" s="22">
        <f t="shared" si="12"/>
        <v>86.81946627989177</v>
      </c>
      <c r="J12" s="22">
        <f t="shared" si="1"/>
        <v>99524.217</v>
      </c>
      <c r="K12" s="22">
        <f t="shared" si="1"/>
        <v>82614.33916666666</v>
      </c>
      <c r="L12" s="22">
        <f>+Q12+AA12+AK12+AP12+AU12+BP12+CM12+CP12+CV12+CY12+DB12+DE12</f>
        <v>74355.0437</v>
      </c>
      <c r="M12" s="22">
        <f t="shared" si="13"/>
        <v>90.00258847316528</v>
      </c>
      <c r="N12" s="22">
        <f t="shared" si="14"/>
        <v>74.7105035752253</v>
      </c>
      <c r="O12" s="22">
        <f t="shared" si="2"/>
        <v>48157.117</v>
      </c>
      <c r="P12" s="22">
        <f t="shared" si="2"/>
        <v>40130.93083333333</v>
      </c>
      <c r="Q12" s="22">
        <f t="shared" si="2"/>
        <v>32872.9736</v>
      </c>
      <c r="R12" s="22">
        <f t="shared" si="15"/>
        <v>81.91430629038695</v>
      </c>
      <c r="S12" s="20">
        <f t="shared" si="16"/>
        <v>68.2619219086558</v>
      </c>
      <c r="T12" s="37">
        <v>4000</v>
      </c>
      <c r="U12" s="23">
        <f t="shared" si="17"/>
        <v>3333.333333333333</v>
      </c>
      <c r="V12" s="22">
        <v>1643.2116</v>
      </c>
      <c r="W12" s="22">
        <f t="shared" si="18"/>
        <v>49.29634800000001</v>
      </c>
      <c r="X12" s="20">
        <f t="shared" si="19"/>
        <v>41.080290000000005</v>
      </c>
      <c r="Y12" s="23">
        <v>4750</v>
      </c>
      <c r="Z12" s="23">
        <f>+Y12/12*10</f>
        <v>3958.333333333333</v>
      </c>
      <c r="AA12" s="22">
        <v>3119.1112000000003</v>
      </c>
      <c r="AB12" s="22">
        <f t="shared" si="20"/>
        <v>78.79859873684212</v>
      </c>
      <c r="AC12" s="20">
        <f t="shared" si="21"/>
        <v>65.66549894736843</v>
      </c>
      <c r="AD12" s="23">
        <v>44157.117</v>
      </c>
      <c r="AE12" s="23">
        <f>+AD12/12*10</f>
        <v>36797.597499999996</v>
      </c>
      <c r="AF12" s="22">
        <v>31229.762</v>
      </c>
      <c r="AG12" s="22">
        <f t="shared" si="22"/>
        <v>84.86902439758465</v>
      </c>
      <c r="AH12" s="20">
        <f t="shared" si="23"/>
        <v>70.72418699798722</v>
      </c>
      <c r="AI12" s="23">
        <v>8480</v>
      </c>
      <c r="AJ12" s="23">
        <f t="shared" si="3"/>
        <v>7066.666666666666</v>
      </c>
      <c r="AK12" s="23">
        <v>6216.04</v>
      </c>
      <c r="AL12" s="22">
        <f t="shared" si="24"/>
        <v>87.96283018867925</v>
      </c>
      <c r="AM12" s="20">
        <f t="shared" si="25"/>
        <v>73.30235849056604</v>
      </c>
      <c r="AN12" s="24">
        <v>500</v>
      </c>
      <c r="AO12" s="24">
        <f>+AN12/12*10</f>
        <v>416.66666666666663</v>
      </c>
      <c r="AP12" s="22">
        <v>1491.1</v>
      </c>
      <c r="AQ12" s="22">
        <f t="shared" si="26"/>
        <v>357.86400000000003</v>
      </c>
      <c r="AR12" s="20">
        <f t="shared" si="27"/>
        <v>298.21999999999997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203262.6</v>
      </c>
      <c r="AZ12" s="20">
        <f t="shared" si="28"/>
        <v>169385.5</v>
      </c>
      <c r="BA12" s="20">
        <v>186324.2</v>
      </c>
      <c r="BB12" s="25">
        <v>0</v>
      </c>
      <c r="BC12" s="25">
        <v>0</v>
      </c>
      <c r="BD12" s="25">
        <v>0</v>
      </c>
      <c r="BE12" s="37">
        <v>3734</v>
      </c>
      <c r="BF12" s="26">
        <v>3612.9</v>
      </c>
      <c r="BG12" s="44">
        <v>3760.547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2">
        <f t="shared" si="4"/>
        <v>12267</v>
      </c>
      <c r="BO12" s="22">
        <f t="shared" si="4"/>
        <v>10222.5</v>
      </c>
      <c r="BP12" s="22">
        <f t="shared" si="5"/>
        <v>11441.214</v>
      </c>
      <c r="BQ12" s="22">
        <f t="shared" si="29"/>
        <v>111.92187820983126</v>
      </c>
      <c r="BR12" s="20">
        <f t="shared" si="30"/>
        <v>93.26823184152605</v>
      </c>
      <c r="BS12" s="23">
        <v>2267</v>
      </c>
      <c r="BT12" s="23">
        <f t="shared" si="31"/>
        <v>1889.1666666666665</v>
      </c>
      <c r="BU12" s="37">
        <v>2646.214</v>
      </c>
      <c r="BV12" s="20">
        <v>0</v>
      </c>
      <c r="BW12" s="20">
        <v>0</v>
      </c>
      <c r="BX12" s="22">
        <v>0</v>
      </c>
      <c r="BY12" s="20">
        <v>0</v>
      </c>
      <c r="BZ12" s="20">
        <v>0</v>
      </c>
      <c r="CA12" s="20">
        <v>0</v>
      </c>
      <c r="CB12" s="23">
        <v>10000</v>
      </c>
      <c r="CC12" s="23">
        <f>+CB12/12*10</f>
        <v>8333.333333333334</v>
      </c>
      <c r="CD12" s="23">
        <v>8795</v>
      </c>
      <c r="CE12" s="20">
        <v>0</v>
      </c>
      <c r="CF12" s="20">
        <v>0</v>
      </c>
      <c r="CG12" s="20">
        <v>0</v>
      </c>
      <c r="CH12" s="20">
        <v>5474.3</v>
      </c>
      <c r="CI12" s="20">
        <v>4186.26</v>
      </c>
      <c r="CJ12" s="20">
        <v>4540.56</v>
      </c>
      <c r="CK12" s="20">
        <v>0</v>
      </c>
      <c r="CL12" s="20">
        <v>0</v>
      </c>
      <c r="CM12" s="20">
        <v>0</v>
      </c>
      <c r="CN12" s="23">
        <v>21500</v>
      </c>
      <c r="CO12" s="23">
        <f>+CN12/12*10</f>
        <v>17916.666666666668</v>
      </c>
      <c r="CP12" s="20">
        <v>15771.54</v>
      </c>
      <c r="CQ12" s="20">
        <v>9000</v>
      </c>
      <c r="CR12" s="20">
        <f>+CQ12/12*10</f>
        <v>7500</v>
      </c>
      <c r="CS12" s="44">
        <v>5735.519</v>
      </c>
      <c r="CT12" s="39">
        <v>0</v>
      </c>
      <c r="CU12" s="23">
        <v>0</v>
      </c>
      <c r="CV12" s="20">
        <v>0</v>
      </c>
      <c r="CW12" s="20">
        <v>0</v>
      </c>
      <c r="CX12" s="20">
        <v>0</v>
      </c>
      <c r="CY12" s="20">
        <v>200</v>
      </c>
      <c r="CZ12" s="20">
        <v>0</v>
      </c>
      <c r="DA12" s="20">
        <v>0</v>
      </c>
      <c r="DB12" s="20">
        <v>0</v>
      </c>
      <c r="DC12" s="20">
        <v>3870.1</v>
      </c>
      <c r="DD12" s="20">
        <f t="shared" si="6"/>
        <v>2902.575</v>
      </c>
      <c r="DE12" s="20">
        <v>3243.0649</v>
      </c>
      <c r="DF12" s="20">
        <v>0</v>
      </c>
      <c r="DG12" s="22">
        <f t="shared" si="7"/>
        <v>311995.11699999997</v>
      </c>
      <c r="DH12" s="22">
        <f t="shared" si="7"/>
        <v>259798.99916666665</v>
      </c>
      <c r="DI12" s="22">
        <f t="shared" si="8"/>
        <v>268980.3507</v>
      </c>
      <c r="DJ12" s="20">
        <v>0</v>
      </c>
      <c r="DK12" s="20">
        <v>0</v>
      </c>
      <c r="DL12" s="20">
        <v>0</v>
      </c>
      <c r="DM12" s="20">
        <v>9500</v>
      </c>
      <c r="DN12" s="20">
        <v>9500</v>
      </c>
      <c r="DO12" s="20">
        <v>9500</v>
      </c>
      <c r="DP12" s="20">
        <v>0</v>
      </c>
      <c r="DQ12" s="20">
        <v>0</v>
      </c>
      <c r="DR12" s="20">
        <v>0</v>
      </c>
      <c r="DS12" s="20">
        <v>4855.6</v>
      </c>
      <c r="DT12" s="20">
        <v>0</v>
      </c>
      <c r="DU12" s="20">
        <v>4855.6</v>
      </c>
      <c r="DV12" s="20">
        <v>0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20">
        <v>0</v>
      </c>
      <c r="EC12" s="22">
        <f t="shared" si="9"/>
        <v>14355.6</v>
      </c>
      <c r="ED12" s="22">
        <f t="shared" si="32"/>
        <v>9500</v>
      </c>
      <c r="EE12" s="22">
        <f t="shared" si="10"/>
        <v>14355.6</v>
      </c>
    </row>
    <row r="13" spans="1:135" s="27" customFormat="1" ht="32.25" customHeight="1">
      <c r="A13" s="19">
        <v>4</v>
      </c>
      <c r="B13" s="36" t="s">
        <v>59</v>
      </c>
      <c r="C13" s="37">
        <v>186972.6801</v>
      </c>
      <c r="D13" s="37">
        <v>61877.9515</v>
      </c>
      <c r="E13" s="21">
        <f t="shared" si="0"/>
        <v>711720.6</v>
      </c>
      <c r="F13" s="22">
        <f t="shared" si="0"/>
        <v>446581.59800000006</v>
      </c>
      <c r="G13" s="22">
        <f t="shared" si="0"/>
        <v>502714.5829999999</v>
      </c>
      <c r="H13" s="22">
        <f t="shared" si="11"/>
        <v>112.56948007965161</v>
      </c>
      <c r="I13" s="22">
        <f t="shared" si="12"/>
        <v>70.63369853282313</v>
      </c>
      <c r="J13" s="22">
        <f t="shared" si="1"/>
        <v>152034.7</v>
      </c>
      <c r="K13" s="22">
        <f t="shared" si="1"/>
        <v>104577.625</v>
      </c>
      <c r="L13" s="22">
        <f>+Q13+AA13+AK13+AP13+AU13+BP13+CM13+CP13+CV13+CY13+DB13+DE13</f>
        <v>125131.46</v>
      </c>
      <c r="M13" s="22">
        <f t="shared" si="13"/>
        <v>119.65414207867123</v>
      </c>
      <c r="N13" s="22">
        <f t="shared" si="14"/>
        <v>82.30453968732138</v>
      </c>
      <c r="O13" s="22">
        <f t="shared" si="2"/>
        <v>49222.6</v>
      </c>
      <c r="P13" s="22">
        <f t="shared" si="2"/>
        <v>32477.25</v>
      </c>
      <c r="Q13" s="22">
        <f t="shared" si="2"/>
        <v>40696.173</v>
      </c>
      <c r="R13" s="22">
        <f t="shared" si="15"/>
        <v>125.30670854213335</v>
      </c>
      <c r="S13" s="20">
        <f t="shared" si="16"/>
        <v>82.6778207571319</v>
      </c>
      <c r="T13" s="37">
        <v>974.7</v>
      </c>
      <c r="U13" s="23">
        <f t="shared" si="17"/>
        <v>812.2500000000001</v>
      </c>
      <c r="V13" s="22">
        <v>2996.05</v>
      </c>
      <c r="W13" s="22">
        <f t="shared" si="18"/>
        <v>368.85811018775</v>
      </c>
      <c r="X13" s="20">
        <f t="shared" si="19"/>
        <v>307.3817584897917</v>
      </c>
      <c r="Y13" s="40">
        <v>21485.6</v>
      </c>
      <c r="Z13" s="23">
        <v>14500</v>
      </c>
      <c r="AA13" s="22">
        <v>18198.799</v>
      </c>
      <c r="AB13" s="22">
        <f t="shared" si="20"/>
        <v>125.50895862068965</v>
      </c>
      <c r="AC13" s="20">
        <f t="shared" si="21"/>
        <v>84.70230759206167</v>
      </c>
      <c r="AD13" s="40">
        <v>48247.9</v>
      </c>
      <c r="AE13" s="49">
        <f>26555+5110</f>
        <v>31665</v>
      </c>
      <c r="AF13" s="22">
        <v>37700.123</v>
      </c>
      <c r="AG13" s="22">
        <f t="shared" si="22"/>
        <v>119.05928627822517</v>
      </c>
      <c r="AH13" s="20">
        <f t="shared" si="23"/>
        <v>78.13837078919497</v>
      </c>
      <c r="AI13" s="40">
        <v>3672</v>
      </c>
      <c r="AJ13" s="23">
        <f t="shared" si="3"/>
        <v>3060</v>
      </c>
      <c r="AK13" s="23">
        <v>6042.645</v>
      </c>
      <c r="AL13" s="22">
        <f t="shared" si="24"/>
        <v>197.47205882352944</v>
      </c>
      <c r="AM13" s="20">
        <f t="shared" si="25"/>
        <v>164.56004901960785</v>
      </c>
      <c r="AN13" s="41">
        <v>0</v>
      </c>
      <c r="AO13" s="41">
        <f>+AN13/12*3</f>
        <v>0</v>
      </c>
      <c r="AP13" s="22">
        <v>0</v>
      </c>
      <c r="AQ13" s="22" t="e">
        <f t="shared" si="26"/>
        <v>#DIV/0!</v>
      </c>
      <c r="AR13" s="20" t="e">
        <f t="shared" si="27"/>
        <v>#DIV/0!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336852.3</v>
      </c>
      <c r="AZ13" s="20">
        <f t="shared" si="28"/>
        <v>280710.25</v>
      </c>
      <c r="BA13" s="20">
        <v>308781.5</v>
      </c>
      <c r="BB13" s="25">
        <v>0</v>
      </c>
      <c r="BC13" s="25">
        <v>0</v>
      </c>
      <c r="BD13" s="25">
        <v>0</v>
      </c>
      <c r="BE13" s="37">
        <v>1633.6</v>
      </c>
      <c r="BF13" s="42">
        <v>3910.9</v>
      </c>
      <c r="BG13" s="44">
        <v>4918.8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2">
        <f t="shared" si="4"/>
        <v>17715</v>
      </c>
      <c r="BO13" s="22">
        <f t="shared" si="4"/>
        <v>14762.499999999998</v>
      </c>
      <c r="BP13" s="22">
        <f t="shared" si="5"/>
        <v>15063.361</v>
      </c>
      <c r="BQ13" s="22">
        <f t="shared" si="29"/>
        <v>102.03800846740052</v>
      </c>
      <c r="BR13" s="20">
        <f t="shared" si="30"/>
        <v>85.03167372283376</v>
      </c>
      <c r="BS13" s="40">
        <v>16585</v>
      </c>
      <c r="BT13" s="23">
        <f t="shared" si="31"/>
        <v>13820.833333333332</v>
      </c>
      <c r="BU13" s="37">
        <v>13929.361</v>
      </c>
      <c r="BV13" s="20">
        <v>0</v>
      </c>
      <c r="BW13" s="20">
        <v>0</v>
      </c>
      <c r="BX13" s="22">
        <v>0</v>
      </c>
      <c r="BY13" s="20">
        <v>0</v>
      </c>
      <c r="BZ13" s="20">
        <v>0</v>
      </c>
      <c r="CA13" s="20">
        <v>0</v>
      </c>
      <c r="CB13" s="40">
        <v>1130</v>
      </c>
      <c r="CC13" s="23">
        <f>+CB13/12*10</f>
        <v>941.6666666666667</v>
      </c>
      <c r="CD13" s="23">
        <v>1134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40">
        <v>29237</v>
      </c>
      <c r="CO13" s="45">
        <f>3949+180+240+50+748+405+3000+550+988+85+620+180+5756</f>
        <v>16751</v>
      </c>
      <c r="CP13" s="20">
        <v>21336.842</v>
      </c>
      <c r="CQ13" s="20">
        <v>6362</v>
      </c>
      <c r="CR13" s="46">
        <f>945+405+425+550+615+665</f>
        <v>3605</v>
      </c>
      <c r="CS13" s="44">
        <v>4365.435</v>
      </c>
      <c r="CT13" s="39">
        <v>0</v>
      </c>
      <c r="CU13" s="40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30702.5</v>
      </c>
      <c r="DD13" s="20">
        <f t="shared" si="6"/>
        <v>23026.875</v>
      </c>
      <c r="DE13" s="20">
        <v>23793.64</v>
      </c>
      <c r="DF13" s="20">
        <v>0</v>
      </c>
      <c r="DG13" s="22">
        <f t="shared" si="7"/>
        <v>490520.6</v>
      </c>
      <c r="DH13" s="22">
        <f t="shared" si="7"/>
        <v>389198.775</v>
      </c>
      <c r="DI13" s="22">
        <f t="shared" si="8"/>
        <v>438831.75999999995</v>
      </c>
      <c r="DJ13" s="20">
        <v>0</v>
      </c>
      <c r="DK13" s="20">
        <v>0</v>
      </c>
      <c r="DL13" s="20">
        <v>0</v>
      </c>
      <c r="DM13" s="20">
        <v>221200</v>
      </c>
      <c r="DN13" s="20">
        <v>57382.823</v>
      </c>
      <c r="DO13" s="20">
        <v>57382.823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6500</v>
      </c>
      <c r="DV13" s="20">
        <v>0</v>
      </c>
      <c r="DW13" s="20">
        <v>0</v>
      </c>
      <c r="DX13" s="20">
        <v>0</v>
      </c>
      <c r="DY13" s="20">
        <v>31512.04</v>
      </c>
      <c r="DZ13" s="20">
        <v>31512.04</v>
      </c>
      <c r="EA13" s="20">
        <v>38512.04</v>
      </c>
      <c r="EB13" s="20">
        <v>0</v>
      </c>
      <c r="EC13" s="22">
        <f t="shared" si="9"/>
        <v>252712.04</v>
      </c>
      <c r="ED13" s="22">
        <f t="shared" si="32"/>
        <v>88894.863</v>
      </c>
      <c r="EE13" s="22">
        <f t="shared" si="10"/>
        <v>102394.863</v>
      </c>
    </row>
    <row r="14" spans="1:135" s="27" customFormat="1" ht="32.25" customHeight="1">
      <c r="A14" s="19">
        <v>5</v>
      </c>
      <c r="B14" s="36" t="s">
        <v>60</v>
      </c>
      <c r="C14" s="37">
        <v>60010.2198</v>
      </c>
      <c r="D14" s="37">
        <v>25679.8806</v>
      </c>
      <c r="E14" s="21">
        <f t="shared" si="0"/>
        <v>331268.38</v>
      </c>
      <c r="F14" s="22">
        <f t="shared" si="0"/>
        <v>221498.03333333335</v>
      </c>
      <c r="G14" s="22">
        <f t="shared" si="0"/>
        <v>239387.53020000004</v>
      </c>
      <c r="H14" s="22">
        <f t="shared" si="11"/>
        <v>108.07659399835154</v>
      </c>
      <c r="I14" s="22">
        <f t="shared" si="12"/>
        <v>72.26392395193288</v>
      </c>
      <c r="J14" s="22">
        <f t="shared" si="1"/>
        <v>59500</v>
      </c>
      <c r="K14" s="22">
        <f t="shared" si="1"/>
        <v>39233.33333333333</v>
      </c>
      <c r="L14" s="22">
        <f>+Q14+AA14+AK14+AP14+AU14+BP14+CM14+CP14+CV14+CY14+DB14+DE14</f>
        <v>42873.830200000004</v>
      </c>
      <c r="M14" s="22">
        <f t="shared" si="13"/>
        <v>109.27909141886154</v>
      </c>
      <c r="N14" s="22">
        <f t="shared" si="14"/>
        <v>72.0568574789916</v>
      </c>
      <c r="O14" s="22">
        <f t="shared" si="2"/>
        <v>27000</v>
      </c>
      <c r="P14" s="22">
        <f t="shared" si="2"/>
        <v>18916.666666666668</v>
      </c>
      <c r="Q14" s="22">
        <f t="shared" si="2"/>
        <v>18546.6895</v>
      </c>
      <c r="R14" s="22">
        <f t="shared" si="15"/>
        <v>98.04417356828193</v>
      </c>
      <c r="S14" s="20">
        <f t="shared" si="16"/>
        <v>68.6914425925926</v>
      </c>
      <c r="T14" s="37">
        <v>500</v>
      </c>
      <c r="U14" s="23">
        <f t="shared" si="17"/>
        <v>416.66666666666663</v>
      </c>
      <c r="V14" s="22">
        <v>269.536</v>
      </c>
      <c r="W14" s="22">
        <f t="shared" si="18"/>
        <v>64.68864</v>
      </c>
      <c r="X14" s="20">
        <f t="shared" si="19"/>
        <v>53.9072</v>
      </c>
      <c r="Y14" s="23">
        <v>6500</v>
      </c>
      <c r="Z14" s="47">
        <v>4650</v>
      </c>
      <c r="AA14" s="22">
        <v>4323.586</v>
      </c>
      <c r="AB14" s="22">
        <f t="shared" si="20"/>
        <v>92.98034408602152</v>
      </c>
      <c r="AC14" s="20">
        <f t="shared" si="21"/>
        <v>66.51670769230769</v>
      </c>
      <c r="AD14" s="23">
        <v>26500</v>
      </c>
      <c r="AE14" s="47">
        <v>18500</v>
      </c>
      <c r="AF14" s="22">
        <v>18277.1535</v>
      </c>
      <c r="AG14" s="22">
        <f t="shared" si="22"/>
        <v>98.79542432432432</v>
      </c>
      <c r="AH14" s="20">
        <f t="shared" si="23"/>
        <v>68.97039056603774</v>
      </c>
      <c r="AI14" s="23">
        <v>1000</v>
      </c>
      <c r="AJ14" s="23">
        <f t="shared" si="3"/>
        <v>833.3333333333333</v>
      </c>
      <c r="AK14" s="23">
        <v>812.7</v>
      </c>
      <c r="AL14" s="22">
        <f t="shared" si="24"/>
        <v>97.52400000000002</v>
      </c>
      <c r="AM14" s="20">
        <f t="shared" si="25"/>
        <v>81.27000000000001</v>
      </c>
      <c r="AN14" s="24">
        <v>0</v>
      </c>
      <c r="AO14" s="24">
        <f>+AN14/12*3</f>
        <v>0</v>
      </c>
      <c r="AP14" s="22">
        <v>0</v>
      </c>
      <c r="AQ14" s="22" t="e">
        <f t="shared" si="26"/>
        <v>#DIV/0!</v>
      </c>
      <c r="AR14" s="20" t="e">
        <f t="shared" si="27"/>
        <v>#DIV/0!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170988</v>
      </c>
      <c r="AZ14" s="20">
        <f t="shared" si="28"/>
        <v>142490</v>
      </c>
      <c r="BA14" s="20">
        <v>156739</v>
      </c>
      <c r="BB14" s="25">
        <v>0</v>
      </c>
      <c r="BC14" s="25">
        <v>0</v>
      </c>
      <c r="BD14" s="25">
        <v>0</v>
      </c>
      <c r="BE14" s="37">
        <v>8888</v>
      </c>
      <c r="BF14" s="26">
        <v>8577.2</v>
      </c>
      <c r="BG14" s="44">
        <v>8577.2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2">
        <f t="shared" si="4"/>
        <v>2500</v>
      </c>
      <c r="BO14" s="22">
        <f t="shared" si="4"/>
        <v>2083.3333333333335</v>
      </c>
      <c r="BP14" s="22">
        <f t="shared" si="5"/>
        <v>1779.084</v>
      </c>
      <c r="BQ14" s="22">
        <f t="shared" si="29"/>
        <v>85.396032</v>
      </c>
      <c r="BR14" s="20">
        <f t="shared" si="30"/>
        <v>71.16336</v>
      </c>
      <c r="BS14" s="23">
        <v>2500</v>
      </c>
      <c r="BT14" s="23">
        <f t="shared" si="31"/>
        <v>2083.3333333333335</v>
      </c>
      <c r="BU14" s="37">
        <v>1779.084</v>
      </c>
      <c r="BV14" s="20">
        <v>0</v>
      </c>
      <c r="BW14" s="20">
        <v>0</v>
      </c>
      <c r="BX14" s="22">
        <v>0</v>
      </c>
      <c r="BY14" s="20">
        <v>0</v>
      </c>
      <c r="BZ14" s="20">
        <v>0</v>
      </c>
      <c r="CA14" s="20">
        <v>0</v>
      </c>
      <c r="CB14" s="23">
        <v>0</v>
      </c>
      <c r="CC14" s="23">
        <v>0</v>
      </c>
      <c r="CD14" s="23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3">
        <v>16500</v>
      </c>
      <c r="CO14" s="47">
        <f>+CN14/12*6</f>
        <v>8250</v>
      </c>
      <c r="CP14" s="20">
        <v>9424.172</v>
      </c>
      <c r="CQ14" s="20">
        <v>5000</v>
      </c>
      <c r="CR14" s="48">
        <v>4100</v>
      </c>
      <c r="CS14" s="44">
        <v>2319.75</v>
      </c>
      <c r="CT14" s="39">
        <v>0</v>
      </c>
      <c r="CU14" s="23">
        <v>0</v>
      </c>
      <c r="CV14" s="20">
        <v>0</v>
      </c>
      <c r="CW14" s="20">
        <v>0</v>
      </c>
      <c r="CX14" s="20">
        <v>0</v>
      </c>
      <c r="CY14" s="20">
        <v>19.9</v>
      </c>
      <c r="CZ14" s="20">
        <v>0</v>
      </c>
      <c r="DA14" s="20">
        <v>0</v>
      </c>
      <c r="DB14" s="20">
        <v>0</v>
      </c>
      <c r="DC14" s="20">
        <v>6000</v>
      </c>
      <c r="DD14" s="20">
        <f t="shared" si="6"/>
        <v>4500</v>
      </c>
      <c r="DE14" s="20">
        <v>7967.6987</v>
      </c>
      <c r="DF14" s="20">
        <v>0</v>
      </c>
      <c r="DG14" s="22">
        <f t="shared" si="7"/>
        <v>239376</v>
      </c>
      <c r="DH14" s="22">
        <f t="shared" si="7"/>
        <v>190300.53333333335</v>
      </c>
      <c r="DI14" s="22">
        <f t="shared" si="8"/>
        <v>208190.0302</v>
      </c>
      <c r="DJ14" s="20">
        <v>0</v>
      </c>
      <c r="DK14" s="20">
        <v>0</v>
      </c>
      <c r="DL14" s="20">
        <v>0</v>
      </c>
      <c r="DM14" s="20">
        <v>89017.6</v>
      </c>
      <c r="DN14" s="20">
        <v>29900</v>
      </c>
      <c r="DO14" s="20">
        <v>29900</v>
      </c>
      <c r="DP14" s="20">
        <v>0</v>
      </c>
      <c r="DQ14" s="20">
        <v>0</v>
      </c>
      <c r="DR14" s="20">
        <v>0</v>
      </c>
      <c r="DS14" s="20">
        <v>2874.78</v>
      </c>
      <c r="DT14" s="20">
        <v>1297.5</v>
      </c>
      <c r="DU14" s="20">
        <v>1297.5</v>
      </c>
      <c r="DV14" s="20">
        <v>0</v>
      </c>
      <c r="DW14" s="20">
        <v>0</v>
      </c>
      <c r="DX14" s="20">
        <v>0</v>
      </c>
      <c r="DY14" s="20">
        <v>0</v>
      </c>
      <c r="DZ14" s="20">
        <v>0</v>
      </c>
      <c r="EA14" s="20">
        <v>31100</v>
      </c>
      <c r="EB14" s="20">
        <v>0</v>
      </c>
      <c r="EC14" s="22">
        <f t="shared" si="9"/>
        <v>91892.38</v>
      </c>
      <c r="ED14" s="22">
        <f t="shared" si="32"/>
        <v>31197.5</v>
      </c>
      <c r="EE14" s="22">
        <f t="shared" si="10"/>
        <v>62297.5</v>
      </c>
    </row>
    <row r="15" spans="1:135" s="27" customFormat="1" ht="32.25" customHeight="1">
      <c r="A15" s="19">
        <v>6</v>
      </c>
      <c r="B15" s="36" t="s">
        <v>61</v>
      </c>
      <c r="C15" s="37">
        <v>52059.9007</v>
      </c>
      <c r="D15" s="37">
        <v>43111.0949</v>
      </c>
      <c r="E15" s="21">
        <f t="shared" si="0"/>
        <v>379048.462</v>
      </c>
      <c r="F15" s="22">
        <f t="shared" si="0"/>
        <v>308735.31283333333</v>
      </c>
      <c r="G15" s="22">
        <f t="shared" si="0"/>
        <v>324310.03599999996</v>
      </c>
      <c r="H15" s="22">
        <f t="shared" si="11"/>
        <v>105.04468472483236</v>
      </c>
      <c r="I15" s="22">
        <f t="shared" si="12"/>
        <v>85.55899007974341</v>
      </c>
      <c r="J15" s="22">
        <f t="shared" si="1"/>
        <v>59764.77</v>
      </c>
      <c r="K15" s="22">
        <f t="shared" si="1"/>
        <v>49769.410833333335</v>
      </c>
      <c r="L15" s="22">
        <f>+Q15+AA15+AK15+AP15+AU15+BP15+CM15+CP15+CV15+CY15+DE15</f>
        <v>45910.884</v>
      </c>
      <c r="M15" s="22">
        <f t="shared" si="13"/>
        <v>92.24719206290249</v>
      </c>
      <c r="N15" s="22">
        <f t="shared" si="14"/>
        <v>76.8193101052677</v>
      </c>
      <c r="O15" s="22">
        <f t="shared" si="2"/>
        <v>25300</v>
      </c>
      <c r="P15" s="22">
        <f t="shared" si="2"/>
        <v>21083.333333333336</v>
      </c>
      <c r="Q15" s="22">
        <f t="shared" si="2"/>
        <v>18309.947</v>
      </c>
      <c r="R15" s="22">
        <f t="shared" si="15"/>
        <v>86.84559841897233</v>
      </c>
      <c r="S15" s="20">
        <f t="shared" si="16"/>
        <v>72.37133201581028</v>
      </c>
      <c r="T15" s="37">
        <v>300</v>
      </c>
      <c r="U15" s="23">
        <f t="shared" si="17"/>
        <v>250</v>
      </c>
      <c r="V15" s="22">
        <v>372.443</v>
      </c>
      <c r="W15" s="22">
        <f t="shared" si="18"/>
        <v>148.97719999999998</v>
      </c>
      <c r="X15" s="20">
        <f t="shared" si="19"/>
        <v>124.14766666666665</v>
      </c>
      <c r="Y15" s="23">
        <v>9800</v>
      </c>
      <c r="Z15" s="23">
        <f>+Y15/12*10</f>
        <v>8166.666666666666</v>
      </c>
      <c r="AA15" s="22">
        <v>6606.178</v>
      </c>
      <c r="AB15" s="22">
        <f t="shared" si="20"/>
        <v>80.89197551020408</v>
      </c>
      <c r="AC15" s="20">
        <f t="shared" si="21"/>
        <v>67.40997959183673</v>
      </c>
      <c r="AD15" s="23">
        <v>25000</v>
      </c>
      <c r="AE15" s="23">
        <f>+AD15/12*10</f>
        <v>20833.333333333336</v>
      </c>
      <c r="AF15" s="22">
        <v>17937.504</v>
      </c>
      <c r="AG15" s="22">
        <f t="shared" si="22"/>
        <v>86.10001919999999</v>
      </c>
      <c r="AH15" s="20">
        <f t="shared" si="23"/>
        <v>71.750016</v>
      </c>
      <c r="AI15" s="23">
        <v>950</v>
      </c>
      <c r="AJ15" s="23">
        <f t="shared" si="3"/>
        <v>791.6666666666667</v>
      </c>
      <c r="AK15" s="23">
        <v>737.44</v>
      </c>
      <c r="AL15" s="22">
        <f t="shared" si="24"/>
        <v>93.15031578947368</v>
      </c>
      <c r="AM15" s="20">
        <f t="shared" si="25"/>
        <v>77.62526315789474</v>
      </c>
      <c r="AN15" s="24">
        <v>0</v>
      </c>
      <c r="AO15" s="24">
        <f>+AN15/12*3</f>
        <v>0</v>
      </c>
      <c r="AP15" s="22">
        <v>0</v>
      </c>
      <c r="AQ15" s="22" t="e">
        <f t="shared" si="26"/>
        <v>#DIV/0!</v>
      </c>
      <c r="AR15" s="20" t="e">
        <f t="shared" si="27"/>
        <v>#DIV/0!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215198.1</v>
      </c>
      <c r="AZ15" s="20">
        <f t="shared" si="28"/>
        <v>179331.75</v>
      </c>
      <c r="BA15" s="20">
        <v>197265</v>
      </c>
      <c r="BB15" s="25">
        <v>0</v>
      </c>
      <c r="BC15" s="25">
        <v>0</v>
      </c>
      <c r="BD15" s="25">
        <v>0</v>
      </c>
      <c r="BE15" s="37">
        <v>0</v>
      </c>
      <c r="BF15" s="26">
        <v>0</v>
      </c>
      <c r="BG15" s="44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2">
        <f t="shared" si="4"/>
        <v>12800</v>
      </c>
      <c r="BO15" s="22">
        <f t="shared" si="4"/>
        <v>10666.666666666668</v>
      </c>
      <c r="BP15" s="22">
        <f t="shared" si="5"/>
        <v>13857.446</v>
      </c>
      <c r="BQ15" s="22">
        <f t="shared" si="29"/>
        <v>129.91355624999997</v>
      </c>
      <c r="BR15" s="20">
        <f t="shared" si="30"/>
        <v>108.26129687499999</v>
      </c>
      <c r="BS15" s="23">
        <v>12800</v>
      </c>
      <c r="BT15" s="23">
        <f>+BS15/12*10</f>
        <v>10666.666666666668</v>
      </c>
      <c r="BU15" s="37">
        <v>7594.537</v>
      </c>
      <c r="BV15" s="20">
        <v>0</v>
      </c>
      <c r="BW15" s="20">
        <v>0</v>
      </c>
      <c r="BX15" s="22">
        <v>6248.509</v>
      </c>
      <c r="BY15" s="20">
        <v>0</v>
      </c>
      <c r="BZ15" s="20">
        <v>0</v>
      </c>
      <c r="CA15" s="20">
        <v>0</v>
      </c>
      <c r="CB15" s="23">
        <v>0</v>
      </c>
      <c r="CC15" s="23">
        <v>0</v>
      </c>
      <c r="CD15" s="23">
        <v>14.4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3">
        <v>10500</v>
      </c>
      <c r="CO15" s="23">
        <f>+CN15/12*10</f>
        <v>8750</v>
      </c>
      <c r="CP15" s="20">
        <v>1475.292</v>
      </c>
      <c r="CQ15" s="20">
        <v>10200</v>
      </c>
      <c r="CR15" s="20">
        <f>+CQ15/12*10</f>
        <v>8500</v>
      </c>
      <c r="CS15" s="44">
        <v>1355.292</v>
      </c>
      <c r="CT15" s="39">
        <v>0</v>
      </c>
      <c r="CU15" s="23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1297.5</v>
      </c>
      <c r="DA15" s="20">
        <v>1297.5</v>
      </c>
      <c r="DB15" s="20">
        <v>2797.5</v>
      </c>
      <c r="DC15" s="20">
        <v>414.77</v>
      </c>
      <c r="DD15" s="20">
        <f t="shared" si="6"/>
        <v>311.0775</v>
      </c>
      <c r="DE15" s="20">
        <v>4924.581</v>
      </c>
      <c r="DF15" s="20">
        <v>0</v>
      </c>
      <c r="DG15" s="22">
        <f t="shared" si="7"/>
        <v>276260.37</v>
      </c>
      <c r="DH15" s="22">
        <f t="shared" si="7"/>
        <v>230398.66083333333</v>
      </c>
      <c r="DI15" s="22">
        <f t="shared" si="8"/>
        <v>245973.384</v>
      </c>
      <c r="DJ15" s="20">
        <v>0</v>
      </c>
      <c r="DK15" s="20">
        <v>0</v>
      </c>
      <c r="DL15" s="20">
        <v>0</v>
      </c>
      <c r="DM15" s="20">
        <v>102788.092</v>
      </c>
      <c r="DN15" s="20">
        <v>78336.652</v>
      </c>
      <c r="DO15" s="20">
        <v>78336.652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26000</v>
      </c>
      <c r="DZ15" s="20">
        <v>26000</v>
      </c>
      <c r="EA15" s="20">
        <v>26000</v>
      </c>
      <c r="EB15" s="20">
        <v>0</v>
      </c>
      <c r="EC15" s="22">
        <f t="shared" si="9"/>
        <v>128788.092</v>
      </c>
      <c r="ED15" s="22">
        <f t="shared" si="32"/>
        <v>104336.652</v>
      </c>
      <c r="EE15" s="22">
        <f t="shared" si="10"/>
        <v>104336.652</v>
      </c>
    </row>
    <row r="16" spans="1:135" s="27" customFormat="1" ht="32.25" customHeight="1">
      <c r="A16" s="19">
        <v>7</v>
      </c>
      <c r="B16" s="36" t="s">
        <v>62</v>
      </c>
      <c r="C16" s="37">
        <v>41588.0811</v>
      </c>
      <c r="D16" s="37">
        <v>77522.649</v>
      </c>
      <c r="E16" s="21">
        <f t="shared" si="0"/>
        <v>461803.149</v>
      </c>
      <c r="F16" s="22">
        <f t="shared" si="0"/>
        <v>269468.7916666666</v>
      </c>
      <c r="G16" s="22">
        <f t="shared" si="0"/>
        <v>290105.2911</v>
      </c>
      <c r="H16" s="22">
        <f t="shared" si="11"/>
        <v>107.6582150035618</v>
      </c>
      <c r="I16" s="22">
        <f t="shared" si="12"/>
        <v>62.82011972594842</v>
      </c>
      <c r="J16" s="22">
        <f t="shared" si="1"/>
        <v>179432</v>
      </c>
      <c r="K16" s="22">
        <f t="shared" si="1"/>
        <v>148710.20833333334</v>
      </c>
      <c r="L16" s="22">
        <f>+Q16+AA16+AK16+AP16+AU16+BP16+CM16+CP16+CV16+CY16+DB16+DE16</f>
        <v>137336.1911</v>
      </c>
      <c r="M16" s="22">
        <f t="shared" si="13"/>
        <v>92.35155584757267</v>
      </c>
      <c r="N16" s="22">
        <f t="shared" si="14"/>
        <v>76.53940829952293</v>
      </c>
      <c r="O16" s="22">
        <f t="shared" si="2"/>
        <v>16520</v>
      </c>
      <c r="P16" s="22">
        <f t="shared" si="2"/>
        <v>13766.666666666666</v>
      </c>
      <c r="Q16" s="22">
        <f t="shared" si="2"/>
        <v>10533.659</v>
      </c>
      <c r="R16" s="22">
        <f t="shared" si="15"/>
        <v>76.51568280871672</v>
      </c>
      <c r="S16" s="20">
        <f t="shared" si="16"/>
        <v>63.763069007263915</v>
      </c>
      <c r="T16" s="37">
        <v>1000</v>
      </c>
      <c r="U16" s="23">
        <f t="shared" si="17"/>
        <v>833.3333333333333</v>
      </c>
      <c r="V16" s="22">
        <v>555.938</v>
      </c>
      <c r="W16" s="22">
        <f t="shared" si="18"/>
        <v>66.71256000000001</v>
      </c>
      <c r="X16" s="20">
        <f t="shared" si="19"/>
        <v>55.5938</v>
      </c>
      <c r="Y16" s="23">
        <v>10580</v>
      </c>
      <c r="Z16" s="23">
        <f>+Y16/12*10</f>
        <v>8816.666666666666</v>
      </c>
      <c r="AA16" s="22">
        <v>5114.2465</v>
      </c>
      <c r="AB16" s="22">
        <f t="shared" si="20"/>
        <v>58.00657655954632</v>
      </c>
      <c r="AC16" s="20">
        <f t="shared" si="21"/>
        <v>48.33881379962193</v>
      </c>
      <c r="AD16" s="23">
        <v>15520</v>
      </c>
      <c r="AE16" s="23">
        <f>+AD16/12*10</f>
        <v>12933.333333333332</v>
      </c>
      <c r="AF16" s="22">
        <v>9977.721</v>
      </c>
      <c r="AG16" s="22">
        <f t="shared" si="22"/>
        <v>77.14732731958763</v>
      </c>
      <c r="AH16" s="20">
        <f t="shared" si="23"/>
        <v>64.2894394329897</v>
      </c>
      <c r="AI16" s="23">
        <v>840</v>
      </c>
      <c r="AJ16" s="23">
        <f t="shared" si="3"/>
        <v>700</v>
      </c>
      <c r="AK16" s="23">
        <v>487.2</v>
      </c>
      <c r="AL16" s="22">
        <f t="shared" si="24"/>
        <v>69.6</v>
      </c>
      <c r="AM16" s="20">
        <f t="shared" si="25"/>
        <v>57.99999999999999</v>
      </c>
      <c r="AN16" s="24">
        <v>0</v>
      </c>
      <c r="AO16" s="24">
        <f>+AN16/12*3</f>
        <v>0</v>
      </c>
      <c r="AP16" s="22">
        <v>0</v>
      </c>
      <c r="AQ16" s="22" t="e">
        <f t="shared" si="26"/>
        <v>#DIV/0!</v>
      </c>
      <c r="AR16" s="20" t="e">
        <f t="shared" si="27"/>
        <v>#DIV/0!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133510.3</v>
      </c>
      <c r="AZ16" s="20">
        <f t="shared" si="28"/>
        <v>111258.58333333331</v>
      </c>
      <c r="BA16" s="20">
        <v>122384.3</v>
      </c>
      <c r="BB16" s="25">
        <v>0</v>
      </c>
      <c r="BC16" s="25">
        <v>0</v>
      </c>
      <c r="BD16" s="25">
        <v>0</v>
      </c>
      <c r="BE16" s="37">
        <v>0</v>
      </c>
      <c r="BF16" s="26">
        <v>0</v>
      </c>
      <c r="BG16" s="44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2">
        <f t="shared" si="4"/>
        <v>137394.5</v>
      </c>
      <c r="BO16" s="22">
        <f t="shared" si="4"/>
        <v>114495.41666666666</v>
      </c>
      <c r="BP16" s="22">
        <f t="shared" si="5"/>
        <v>114829.5306</v>
      </c>
      <c r="BQ16" s="22">
        <f t="shared" si="29"/>
        <v>100.29181424292821</v>
      </c>
      <c r="BR16" s="20">
        <f t="shared" si="30"/>
        <v>83.57651186910684</v>
      </c>
      <c r="BS16" s="23">
        <v>137394.5</v>
      </c>
      <c r="BT16" s="23">
        <f t="shared" si="31"/>
        <v>114495.41666666666</v>
      </c>
      <c r="BU16" s="37">
        <v>114829.5306</v>
      </c>
      <c r="BV16" s="20">
        <v>0</v>
      </c>
      <c r="BW16" s="20">
        <v>0</v>
      </c>
      <c r="BX16" s="22">
        <v>0</v>
      </c>
      <c r="BY16" s="20">
        <v>0</v>
      </c>
      <c r="BZ16" s="20">
        <v>0</v>
      </c>
      <c r="CA16" s="20">
        <v>0</v>
      </c>
      <c r="CB16" s="23">
        <v>0</v>
      </c>
      <c r="CC16" s="23">
        <v>0</v>
      </c>
      <c r="CD16" s="23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3">
        <v>4300</v>
      </c>
      <c r="CO16" s="23">
        <f>+CN16/12*10</f>
        <v>3583.333333333333</v>
      </c>
      <c r="CP16" s="20">
        <v>1502.955</v>
      </c>
      <c r="CQ16" s="20">
        <v>2100</v>
      </c>
      <c r="CR16" s="20">
        <f>+CQ16/12*10</f>
        <v>1750</v>
      </c>
      <c r="CS16" s="44">
        <v>486.555</v>
      </c>
      <c r="CT16" s="39">
        <v>0</v>
      </c>
      <c r="CU16" s="23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9797.5</v>
      </c>
      <c r="DD16" s="20">
        <f t="shared" si="6"/>
        <v>7348.125</v>
      </c>
      <c r="DE16" s="20">
        <v>4868.6</v>
      </c>
      <c r="DF16" s="20">
        <v>0</v>
      </c>
      <c r="DG16" s="22">
        <f t="shared" si="7"/>
        <v>312942.3</v>
      </c>
      <c r="DH16" s="22">
        <f t="shared" si="7"/>
        <v>259968.79166666666</v>
      </c>
      <c r="DI16" s="22">
        <f t="shared" si="8"/>
        <v>259720.49109999998</v>
      </c>
      <c r="DJ16" s="20">
        <v>0</v>
      </c>
      <c r="DK16" s="20">
        <v>0</v>
      </c>
      <c r="DL16" s="20">
        <v>0</v>
      </c>
      <c r="DM16" s="20">
        <v>148860.849</v>
      </c>
      <c r="DN16" s="20">
        <v>9500</v>
      </c>
      <c r="DO16" s="20">
        <v>9500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20884.8</v>
      </c>
      <c r="DV16" s="20">
        <v>0</v>
      </c>
      <c r="DW16" s="20">
        <v>0</v>
      </c>
      <c r="DX16" s="20">
        <v>0</v>
      </c>
      <c r="DY16" s="20">
        <v>0</v>
      </c>
      <c r="DZ16" s="20">
        <v>0</v>
      </c>
      <c r="EA16" s="20">
        <v>0</v>
      </c>
      <c r="EB16" s="20">
        <v>0</v>
      </c>
      <c r="EC16" s="22">
        <f t="shared" si="9"/>
        <v>148860.849</v>
      </c>
      <c r="ED16" s="22">
        <f t="shared" si="32"/>
        <v>9500</v>
      </c>
      <c r="EE16" s="22">
        <f t="shared" si="10"/>
        <v>30384.8</v>
      </c>
    </row>
    <row r="17" spans="1:135" s="27" customFormat="1" ht="32.25" customHeight="1">
      <c r="A17" s="19">
        <v>8</v>
      </c>
      <c r="B17" s="36" t="s">
        <v>63</v>
      </c>
      <c r="C17" s="37">
        <v>35710.9924</v>
      </c>
      <c r="D17" s="37">
        <v>62889.0801</v>
      </c>
      <c r="E17" s="21">
        <f t="shared" si="0"/>
        <v>213420.80000000002</v>
      </c>
      <c r="F17" s="22">
        <f t="shared" si="0"/>
        <v>158270.21666666665</v>
      </c>
      <c r="G17" s="22">
        <f t="shared" si="0"/>
        <v>183426.863</v>
      </c>
      <c r="H17" s="22">
        <f t="shared" si="11"/>
        <v>115.89474435756657</v>
      </c>
      <c r="I17" s="22">
        <f t="shared" si="12"/>
        <v>85.9461041285573</v>
      </c>
      <c r="J17" s="22">
        <f t="shared" si="1"/>
        <v>30300</v>
      </c>
      <c r="K17" s="22">
        <f t="shared" si="1"/>
        <v>25187.5</v>
      </c>
      <c r="L17" s="22">
        <f>+Q17+AA17+AK17+AP17+AU17+BP17+CM17+CP17+CV17+CY17+DB17+DE17</f>
        <v>18642.385000000002</v>
      </c>
      <c r="M17" s="22">
        <f t="shared" si="13"/>
        <v>74.0144317617866</v>
      </c>
      <c r="N17" s="22">
        <f t="shared" si="14"/>
        <v>61.52602310231023</v>
      </c>
      <c r="O17" s="22">
        <f t="shared" si="2"/>
        <v>16684.9</v>
      </c>
      <c r="P17" s="22">
        <f t="shared" si="2"/>
        <v>13904.083333333332</v>
      </c>
      <c r="Q17" s="22">
        <f t="shared" si="2"/>
        <v>9998.002</v>
      </c>
      <c r="R17" s="22">
        <f t="shared" si="15"/>
        <v>71.90694819867066</v>
      </c>
      <c r="S17" s="20">
        <f t="shared" si="16"/>
        <v>59.92245683222555</v>
      </c>
      <c r="T17" s="37">
        <v>309.2</v>
      </c>
      <c r="U17" s="23">
        <f t="shared" si="17"/>
        <v>257.66666666666663</v>
      </c>
      <c r="V17" s="22">
        <v>291.95300000000003</v>
      </c>
      <c r="W17" s="22">
        <f t="shared" si="18"/>
        <v>113.30646830530404</v>
      </c>
      <c r="X17" s="20">
        <f t="shared" si="19"/>
        <v>94.42205692108669</v>
      </c>
      <c r="Y17" s="23">
        <v>2665.1</v>
      </c>
      <c r="Z17" s="23">
        <f>+Y17/12*10</f>
        <v>2220.9166666666665</v>
      </c>
      <c r="AA17" s="22">
        <v>1538.437</v>
      </c>
      <c r="AB17" s="22">
        <f t="shared" si="20"/>
        <v>69.27036133728566</v>
      </c>
      <c r="AC17" s="20">
        <f t="shared" si="21"/>
        <v>57.725301114404715</v>
      </c>
      <c r="AD17" s="23">
        <v>16375.7</v>
      </c>
      <c r="AE17" s="23">
        <f>+AD17/12*10</f>
        <v>13646.416666666666</v>
      </c>
      <c r="AF17" s="22">
        <v>9706.049</v>
      </c>
      <c r="AG17" s="22">
        <f t="shared" si="22"/>
        <v>71.12525754624231</v>
      </c>
      <c r="AH17" s="20">
        <f t="shared" si="23"/>
        <v>59.271047955201915</v>
      </c>
      <c r="AI17" s="23">
        <v>200</v>
      </c>
      <c r="AJ17" s="23">
        <f t="shared" si="3"/>
        <v>166.66666666666669</v>
      </c>
      <c r="AK17" s="23">
        <v>1381.362</v>
      </c>
      <c r="AL17" s="22">
        <f t="shared" si="24"/>
        <v>828.8172</v>
      </c>
      <c r="AM17" s="20">
        <f t="shared" si="25"/>
        <v>690.681</v>
      </c>
      <c r="AN17" s="24">
        <v>0</v>
      </c>
      <c r="AO17" s="24">
        <f>+AN17/12*3</f>
        <v>0</v>
      </c>
      <c r="AP17" s="22">
        <v>0</v>
      </c>
      <c r="AQ17" s="22" t="e">
        <f t="shared" si="26"/>
        <v>#DIV/0!</v>
      </c>
      <c r="AR17" s="20" t="e">
        <f t="shared" si="27"/>
        <v>#DIV/0!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152254.7</v>
      </c>
      <c r="AZ17" s="20">
        <f t="shared" si="28"/>
        <v>126878.91666666669</v>
      </c>
      <c r="BA17" s="20">
        <v>139566.8</v>
      </c>
      <c r="BB17" s="25">
        <v>0</v>
      </c>
      <c r="BC17" s="25">
        <v>0</v>
      </c>
      <c r="BD17" s="25">
        <v>0</v>
      </c>
      <c r="BE17" s="37">
        <v>1950</v>
      </c>
      <c r="BF17" s="26">
        <v>1950</v>
      </c>
      <c r="BG17" s="44">
        <v>1950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2">
        <f t="shared" si="4"/>
        <v>1400</v>
      </c>
      <c r="BO17" s="22">
        <f t="shared" si="4"/>
        <v>1166.6666666666667</v>
      </c>
      <c r="BP17" s="22">
        <f t="shared" si="5"/>
        <v>621.821</v>
      </c>
      <c r="BQ17" s="22">
        <f t="shared" si="29"/>
        <v>53.29894285714286</v>
      </c>
      <c r="BR17" s="20">
        <f t="shared" si="30"/>
        <v>44.41578571428572</v>
      </c>
      <c r="BS17" s="23">
        <v>1400</v>
      </c>
      <c r="BT17" s="23">
        <f t="shared" si="31"/>
        <v>1166.6666666666667</v>
      </c>
      <c r="BU17" s="37">
        <v>621.821</v>
      </c>
      <c r="BV17" s="20">
        <v>0</v>
      </c>
      <c r="BW17" s="20">
        <v>0</v>
      </c>
      <c r="BX17" s="22">
        <v>0</v>
      </c>
      <c r="BY17" s="20">
        <v>0</v>
      </c>
      <c r="BZ17" s="20">
        <v>0</v>
      </c>
      <c r="CA17" s="20">
        <v>0</v>
      </c>
      <c r="CB17" s="23">
        <v>0</v>
      </c>
      <c r="CC17" s="23">
        <v>0</v>
      </c>
      <c r="CD17" s="23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3">
        <v>8600</v>
      </c>
      <c r="CO17" s="23">
        <f>+CN17/12*10</f>
        <v>7166.666666666666</v>
      </c>
      <c r="CP17" s="20">
        <v>4282.67</v>
      </c>
      <c r="CQ17" s="20">
        <v>5000</v>
      </c>
      <c r="CR17" s="20">
        <f>+CQ17/12*10</f>
        <v>4166.666666666667</v>
      </c>
      <c r="CS17" s="44">
        <v>1787.17</v>
      </c>
      <c r="CT17" s="39">
        <v>0</v>
      </c>
      <c r="CU17" s="23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750</v>
      </c>
      <c r="DD17" s="20">
        <f t="shared" si="6"/>
        <v>562.5</v>
      </c>
      <c r="DE17" s="20">
        <v>820.093</v>
      </c>
      <c r="DF17" s="20">
        <v>0</v>
      </c>
      <c r="DG17" s="22">
        <f t="shared" si="7"/>
        <v>184504.7</v>
      </c>
      <c r="DH17" s="22">
        <f t="shared" si="7"/>
        <v>154016.41666666666</v>
      </c>
      <c r="DI17" s="22">
        <f t="shared" si="8"/>
        <v>160159.185</v>
      </c>
      <c r="DJ17" s="20">
        <v>0</v>
      </c>
      <c r="DK17" s="20">
        <v>0</v>
      </c>
      <c r="DL17" s="20">
        <v>0</v>
      </c>
      <c r="DM17" s="20">
        <v>28916.1</v>
      </c>
      <c r="DN17" s="20">
        <v>4253.8</v>
      </c>
      <c r="DO17" s="20">
        <v>23267.678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15983</v>
      </c>
      <c r="DZ17" s="20">
        <v>15983</v>
      </c>
      <c r="EA17" s="20">
        <v>15983</v>
      </c>
      <c r="EB17" s="20">
        <v>0</v>
      </c>
      <c r="EC17" s="22">
        <f t="shared" si="9"/>
        <v>44899.1</v>
      </c>
      <c r="ED17" s="22">
        <f t="shared" si="32"/>
        <v>20236.8</v>
      </c>
      <c r="EE17" s="22">
        <f t="shared" si="10"/>
        <v>39250.678</v>
      </c>
    </row>
    <row r="18" spans="1:135" s="32" customFormat="1" ht="32.25" customHeight="1">
      <c r="A18" s="19"/>
      <c r="B18" s="29" t="s">
        <v>44</v>
      </c>
      <c r="C18" s="30">
        <f>SUM(C10:C17)</f>
        <v>504871.0452</v>
      </c>
      <c r="D18" s="30">
        <f>SUM(D10:D17)</f>
        <v>374738.076</v>
      </c>
      <c r="E18" s="21">
        <f>DG18+EC18-DY18</f>
        <v>3450287.1851</v>
      </c>
      <c r="F18" s="22">
        <f>DH18+ED18-DZ18</f>
        <v>2502605.0232833335</v>
      </c>
      <c r="G18" s="30">
        <f>SUM(G10:G17)</f>
        <v>2737414.5153999995</v>
      </c>
      <c r="H18" s="22">
        <f>G18/F18*100</f>
        <v>109.38260292503543</v>
      </c>
      <c r="I18" s="22">
        <f>G18/E18*100</f>
        <v>79.33874395214035</v>
      </c>
      <c r="J18" s="30">
        <f>SUM(J10:J17)</f>
        <v>1074582.7091</v>
      </c>
      <c r="K18" s="22">
        <f>U18+Z18+AE18+AJ18+AO18+AT18+BL18+BT18+BW18+BZ18+CC18+CF18+CL18+CO18+CU18+CX18+DD18</f>
        <v>859391.9017500001</v>
      </c>
      <c r="L18" s="22">
        <f>SUM(L10:L17)</f>
        <v>888297.4261999999</v>
      </c>
      <c r="M18" s="22">
        <f>L18/K18*100</f>
        <v>103.3634857846739</v>
      </c>
      <c r="N18" s="22">
        <f>L18/J18*100</f>
        <v>82.66440718592797</v>
      </c>
      <c r="O18" s="31">
        <f>SUM(O10:O17)</f>
        <v>294901.797</v>
      </c>
      <c r="P18" s="31">
        <f>SUM(P10:P17)</f>
        <v>233626.58083333334</v>
      </c>
      <c r="Q18" s="31">
        <f>SUM(Q10:Q17)</f>
        <v>234882.4601</v>
      </c>
      <c r="R18" s="22">
        <f>Q18/P18*100</f>
        <v>100.53755838149368</v>
      </c>
      <c r="S18" s="20">
        <f>Q18/O18*100</f>
        <v>79.64768695526125</v>
      </c>
      <c r="T18" s="31">
        <f>SUM(T10:T17)</f>
        <v>28241.15</v>
      </c>
      <c r="U18" s="31">
        <f>SUM(U10:U17)</f>
        <v>23534.291666666664</v>
      </c>
      <c r="V18" s="31">
        <f>SUM(V10:V17)</f>
        <v>33933.2706</v>
      </c>
      <c r="W18" s="22">
        <f>V18/U18*100</f>
        <v>144.18649637142966</v>
      </c>
      <c r="X18" s="20">
        <f>V18/T18*100</f>
        <v>120.15541364285805</v>
      </c>
      <c r="Y18" s="31">
        <f>SUM(Y10:Y17)</f>
        <v>88097.78</v>
      </c>
      <c r="Z18" s="31">
        <f>SUM(Z10:Z17)</f>
        <v>69243.48333333334</v>
      </c>
      <c r="AA18" s="31">
        <f>SUM(AA10:AA17)</f>
        <v>69055.0699</v>
      </c>
      <c r="AB18" s="22">
        <f>AA18/Z18*100</f>
        <v>99.72789723413203</v>
      </c>
      <c r="AC18" s="20">
        <f>AA18/Y18*100</f>
        <v>78.38457438995626</v>
      </c>
      <c r="AD18" s="31">
        <f>SUM(AD10:AD17)</f>
        <v>266660.647</v>
      </c>
      <c r="AE18" s="31">
        <f>SUM(AE10:AE17)</f>
        <v>210092.28916666668</v>
      </c>
      <c r="AF18" s="31">
        <f>SUM(AF10:AF17)</f>
        <v>200949.1895</v>
      </c>
      <c r="AG18" s="22">
        <f>AF18/AE18*100</f>
        <v>95.64805557456064</v>
      </c>
      <c r="AH18" s="20">
        <f>AF18/AD18*100</f>
        <v>75.35764716718775</v>
      </c>
      <c r="AI18" s="31">
        <f>SUM(AI10:AI17)</f>
        <v>27232.465</v>
      </c>
      <c r="AJ18" s="31">
        <f>SUM(AJ10:AJ17)</f>
        <v>22693.720833333336</v>
      </c>
      <c r="AK18" s="31">
        <f>SUM(AK10:AK17)</f>
        <v>26045.8035</v>
      </c>
      <c r="AL18" s="22">
        <f>AK18/AJ18*100</f>
        <v>114.77096986996953</v>
      </c>
      <c r="AM18" s="20">
        <f>AK18/AI18*100</f>
        <v>95.64247489164129</v>
      </c>
      <c r="AN18" s="31">
        <f>SUM(AN10:AN17)</f>
        <v>6350</v>
      </c>
      <c r="AO18" s="31">
        <f>SUM(AO10:AO17)</f>
        <v>5291.666666666667</v>
      </c>
      <c r="AP18" s="31">
        <f>SUM(AP10:AP17)</f>
        <v>9053.4</v>
      </c>
      <c r="AQ18" s="22">
        <f>AP18/AO18*100</f>
        <v>171.087874015748</v>
      </c>
      <c r="AR18" s="20">
        <f>AP18/AN18*100</f>
        <v>142.5732283464567</v>
      </c>
      <c r="AS18" s="31">
        <f aca="true" t="shared" si="33" ref="AS18:BB18">SUM(AS10:AS17)</f>
        <v>0</v>
      </c>
      <c r="AT18" s="31">
        <f t="shared" si="33"/>
        <v>0</v>
      </c>
      <c r="AU18" s="31">
        <f t="shared" si="33"/>
        <v>0</v>
      </c>
      <c r="AV18" s="31">
        <f t="shared" si="33"/>
        <v>0</v>
      </c>
      <c r="AW18" s="31">
        <f t="shared" si="33"/>
        <v>0</v>
      </c>
      <c r="AX18" s="31">
        <f t="shared" si="33"/>
        <v>0</v>
      </c>
      <c r="AY18" s="31">
        <f>SUM(AY10:AY17)</f>
        <v>1584070.3</v>
      </c>
      <c r="AZ18" s="31">
        <f>SUM(AZ10:AZ17)</f>
        <v>1320058.5833333335</v>
      </c>
      <c r="BA18" s="31">
        <f>SUM(BA10:BA17)</f>
        <v>1452154.8</v>
      </c>
      <c r="BB18" s="31">
        <f t="shared" si="33"/>
        <v>0</v>
      </c>
      <c r="BC18" s="31">
        <f aca="true" t="shared" si="34" ref="BC18:BM18">SUM(BC10:BC17)</f>
        <v>0</v>
      </c>
      <c r="BD18" s="31">
        <f t="shared" si="34"/>
        <v>0</v>
      </c>
      <c r="BE18" s="31">
        <f t="shared" si="34"/>
        <v>20050.2</v>
      </c>
      <c r="BF18" s="31">
        <f t="shared" si="34"/>
        <v>21741.300000000003</v>
      </c>
      <c r="BG18" s="31">
        <f t="shared" si="34"/>
        <v>22767.247</v>
      </c>
      <c r="BH18" s="31">
        <f t="shared" si="34"/>
        <v>0</v>
      </c>
      <c r="BI18" s="31">
        <f t="shared" si="34"/>
        <v>0</v>
      </c>
      <c r="BJ18" s="31">
        <f t="shared" si="34"/>
        <v>0</v>
      </c>
      <c r="BK18" s="31">
        <f t="shared" si="34"/>
        <v>0</v>
      </c>
      <c r="BL18" s="31">
        <f t="shared" si="34"/>
        <v>0</v>
      </c>
      <c r="BM18" s="31">
        <f t="shared" si="34"/>
        <v>0</v>
      </c>
      <c r="BN18" s="31">
        <f>SUM(BN10:BN17)</f>
        <v>402450.7181</v>
      </c>
      <c r="BO18" s="22">
        <f>SUM(BO10:BO17)</f>
        <v>335375.5984166667</v>
      </c>
      <c r="BP18" s="22">
        <f>SUM(BP10:BP17)</f>
        <v>337190.73829999997</v>
      </c>
      <c r="BQ18" s="22">
        <f>BP18/BO18*100</f>
        <v>100.54122598421075</v>
      </c>
      <c r="BR18" s="20">
        <f>BP18/BN18*100</f>
        <v>83.78435498684229</v>
      </c>
      <c r="BS18" s="31">
        <f aca="true" t="shared" si="35" ref="BS18:CE18">SUM(BS10:BS17)</f>
        <v>310589.8871</v>
      </c>
      <c r="BT18" s="31">
        <f t="shared" si="35"/>
        <v>258824.90591666664</v>
      </c>
      <c r="BU18" s="31">
        <f t="shared" si="35"/>
        <v>235690.75929999998</v>
      </c>
      <c r="BV18" s="31">
        <f t="shared" si="35"/>
        <v>76274.919</v>
      </c>
      <c r="BW18" s="31">
        <f t="shared" si="35"/>
        <v>63562.432499999995</v>
      </c>
      <c r="BX18" s="31">
        <f t="shared" si="35"/>
        <v>87894.02900000001</v>
      </c>
      <c r="BY18" s="31">
        <f t="shared" si="35"/>
        <v>0</v>
      </c>
      <c r="BZ18" s="31">
        <f t="shared" si="35"/>
        <v>0</v>
      </c>
      <c r="CA18" s="31">
        <f t="shared" si="35"/>
        <v>0</v>
      </c>
      <c r="CB18" s="31">
        <f t="shared" si="35"/>
        <v>15585.912</v>
      </c>
      <c r="CC18" s="31">
        <f t="shared" si="35"/>
        <v>12988.26</v>
      </c>
      <c r="CD18" s="31">
        <f t="shared" si="35"/>
        <v>13605.949999999999</v>
      </c>
      <c r="CE18" s="31">
        <f t="shared" si="35"/>
        <v>0</v>
      </c>
      <c r="CF18" s="31">
        <f aca="true" t="shared" si="36" ref="CF18:CM18">SUM(CF10:CF17)</f>
        <v>0</v>
      </c>
      <c r="CG18" s="31">
        <f t="shared" si="36"/>
        <v>0</v>
      </c>
      <c r="CH18" s="31">
        <f t="shared" si="36"/>
        <v>20463.170000000002</v>
      </c>
      <c r="CI18" s="31">
        <f t="shared" si="36"/>
        <v>14916.8352</v>
      </c>
      <c r="CJ18" s="31">
        <f t="shared" si="36"/>
        <v>15755.035200000002</v>
      </c>
      <c r="CK18" s="31">
        <f t="shared" si="36"/>
        <v>0</v>
      </c>
      <c r="CL18" s="31">
        <f t="shared" si="36"/>
        <v>0</v>
      </c>
      <c r="CM18" s="31">
        <f t="shared" si="36"/>
        <v>0</v>
      </c>
      <c r="CN18" s="31">
        <f aca="true" t="shared" si="37" ref="CN18:CT18">SUM(CN10:CN17)</f>
        <v>175473.679</v>
      </c>
      <c r="CO18" s="31">
        <f t="shared" si="37"/>
        <v>133114.89916666664</v>
      </c>
      <c r="CP18" s="31">
        <f t="shared" si="37"/>
        <v>130793.0381</v>
      </c>
      <c r="CQ18" s="31">
        <f t="shared" si="37"/>
        <v>73333.22</v>
      </c>
      <c r="CR18" s="31">
        <f t="shared" si="37"/>
        <v>59347.683333333334</v>
      </c>
      <c r="CS18" s="31">
        <f t="shared" si="37"/>
        <v>44541.9934</v>
      </c>
      <c r="CT18" s="31">
        <f t="shared" si="37"/>
        <v>15</v>
      </c>
      <c r="CU18" s="31">
        <f aca="true" t="shared" si="38" ref="CU18:DB18">SUM(CU10:CU17)</f>
        <v>0</v>
      </c>
      <c r="CV18" s="31">
        <f t="shared" si="38"/>
        <v>3386.158</v>
      </c>
      <c r="CW18" s="31">
        <f t="shared" si="38"/>
        <v>0</v>
      </c>
      <c r="CX18" s="31">
        <f t="shared" si="38"/>
        <v>0</v>
      </c>
      <c r="CY18" s="20">
        <f t="shared" si="38"/>
        <v>239.9</v>
      </c>
      <c r="CZ18" s="31">
        <f t="shared" si="38"/>
        <v>1297.5</v>
      </c>
      <c r="DA18" s="31">
        <f t="shared" si="38"/>
        <v>1297.5</v>
      </c>
      <c r="DB18" s="31">
        <f t="shared" si="38"/>
        <v>2797.5</v>
      </c>
      <c r="DC18" s="31">
        <f>SUM(DC10:DC17)</f>
        <v>80061.27</v>
      </c>
      <c r="DD18" s="31">
        <f>SUM(DD10:DD17)</f>
        <v>60045.9525</v>
      </c>
      <c r="DE18" s="31">
        <f>SUM(DE10:DE17)</f>
        <v>77650.8583</v>
      </c>
      <c r="DF18" s="31">
        <v>0</v>
      </c>
      <c r="DG18" s="31">
        <f>SUM(DG10:DG17)</f>
        <v>2700463.8791</v>
      </c>
      <c r="DH18" s="22">
        <f>U18+Z18+AE18+AJ18+AO18+AT18+AW18+AZ18+BC18+BF18+BI18+BL18+BT18+BW18+BZ18+CC18+CF18+CI18+CL18+CO18+CU18+CX18+DA18+DD18</f>
        <v>2217406.1202833336</v>
      </c>
      <c r="DI18" s="28">
        <f t="shared" si="8"/>
        <v>2381772.0083999997</v>
      </c>
      <c r="DJ18" s="31">
        <f>SUM(DJ10:DJ17)</f>
        <v>0</v>
      </c>
      <c r="DK18" s="31">
        <f>SUM(DK10:DK17)</f>
        <v>0</v>
      </c>
      <c r="DL18" s="31">
        <f>SUM(DL10:DL17)</f>
        <v>0</v>
      </c>
      <c r="DM18" s="31">
        <f>SUM(DM10:DM17)</f>
        <v>742092.9259999999</v>
      </c>
      <c r="DN18" s="31">
        <f aca="true" t="shared" si="39" ref="DN18:EB18">SUM(DN10:DN17)</f>
        <v>283901.403</v>
      </c>
      <c r="DO18" s="31">
        <f t="shared" si="39"/>
        <v>322104.607</v>
      </c>
      <c r="DP18" s="31">
        <f t="shared" si="39"/>
        <v>0</v>
      </c>
      <c r="DQ18" s="31">
        <f t="shared" si="39"/>
        <v>0</v>
      </c>
      <c r="DR18" s="31">
        <f t="shared" si="39"/>
        <v>0</v>
      </c>
      <c r="DS18" s="31">
        <f t="shared" si="39"/>
        <v>7730.380000000001</v>
      </c>
      <c r="DT18" s="31">
        <f t="shared" si="39"/>
        <v>1297.5</v>
      </c>
      <c r="DU18" s="31">
        <f t="shared" si="39"/>
        <v>33537.9</v>
      </c>
      <c r="DV18" s="31">
        <f t="shared" si="39"/>
        <v>0</v>
      </c>
      <c r="DW18" s="31">
        <f t="shared" si="39"/>
        <v>0</v>
      </c>
      <c r="DX18" s="31">
        <f t="shared" si="39"/>
        <v>0</v>
      </c>
      <c r="DY18" s="31">
        <f t="shared" si="39"/>
        <v>73495.04000000001</v>
      </c>
      <c r="DZ18" s="31">
        <f t="shared" si="39"/>
        <v>73495.04000000001</v>
      </c>
      <c r="EA18" s="31">
        <f t="shared" si="39"/>
        <v>111595.04000000001</v>
      </c>
      <c r="EB18" s="31">
        <f t="shared" si="39"/>
        <v>0</v>
      </c>
      <c r="EC18" s="31">
        <f>SUM(EC10:EC17)</f>
        <v>823318.346</v>
      </c>
      <c r="ED18" s="22">
        <f t="shared" si="9"/>
        <v>358693.94299999997</v>
      </c>
      <c r="EE18" s="31">
        <f>SUM(EE10:EE17)</f>
        <v>467237.547</v>
      </c>
    </row>
    <row r="19" spans="3:113" ht="13.5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34"/>
      <c r="DI19" s="33"/>
    </row>
    <row r="20" spans="7:113" ht="13.5">
      <c r="G20" s="43"/>
      <c r="L20" s="33"/>
      <c r="O20" s="33"/>
      <c r="Q20" s="33"/>
      <c r="DI20" s="33"/>
    </row>
    <row r="23" ht="13.5">
      <c r="T23" s="33"/>
    </row>
  </sheetData>
  <sheetProtection/>
  <protectedRanges>
    <protectedRange sqref="V12:V17" name="Range4_5_1_2_1_1_2_1_1_1_1_1_1"/>
    <protectedRange sqref="AF12:AF17" name="Range4_2_1_1_2_1_1_2_1_1_1_1_1_1"/>
    <protectedRange sqref="AK12:AK17" name="Range4_3_1_1_2_1_1_2_1_1_1_1_1_1"/>
    <protectedRange sqref="AP12:AP17" name="Range4_4_1_1_2_1_1_2_1_1_1_1_1_1"/>
    <protectedRange sqref="BU12:BU15" name="Range5_1_1_1_2_1_1_2_1_1_1_1_1_1"/>
    <protectedRange sqref="BX12:BX17 BU16:BU17" name="Range5_2_1_1_2_1_1_2_1_1_1_1_1_1"/>
    <protectedRange sqref="V10" name="Range4_5_1_2_1_1_1_1_1_1_1_1_1"/>
    <protectedRange sqref="AB11:AB18 AA10:AB10" name="Range4_1_1_1_2_1_1_1_1_1_1_1_1_1"/>
    <protectedRange sqref="AF10 AG10:AG18" name="Range4_2_1_1_2_1_1_1_1_1_1_1_1_1"/>
    <protectedRange sqref="AK10:AL10 AL11:AL18" name="Range4_3_1_1_2_1_1_1_1_1_1_1_1_1"/>
    <protectedRange sqref="AP10:AQ10 AQ11:AQ18" name="Range4_4_1_1_2_1_1_1_1_1_1_1_1_1"/>
    <protectedRange sqref="BU10" name="Range5_1_1_1_2_1_1_1_1_1_1_1_1_1"/>
    <protectedRange sqref="BX10" name="Range5_2_1_1_2_1_1_1_1_1_1_1_1_1"/>
  </protectedRanges>
  <mergeCells count="132"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K7:BK8"/>
    <mergeCell ref="BL7:BM7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W7:DX7"/>
    <mergeCell ref="DZ7:EA7"/>
    <mergeCell ref="DK7:DL7"/>
    <mergeCell ref="DN7:DO7"/>
  </mergeCells>
  <printOptions/>
  <pageMargins left="0.24" right="0.16" top="0.26" bottom="0.26" header="0.2" footer="0.2"/>
  <pageSetup horizontalDpi="600" verticalDpi="600" orientation="landscape" scale="72" r:id="rId1"/>
  <colBreaks count="7" manualBreakCount="7">
    <brk id="14" max="65535" man="1"/>
    <brk id="29" max="65535" man="1"/>
    <brk id="47" max="65535" man="1"/>
    <brk id="65" max="65535" man="1"/>
    <brk id="82" max="65535" man="1"/>
    <brk id="100" max="65535" man="1"/>
    <brk id="1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2021-08-03T10:11:24Z</cp:lastPrinted>
  <dcterms:created xsi:type="dcterms:W3CDTF">2002-03-15T09:46:46Z</dcterms:created>
  <dcterms:modified xsi:type="dcterms:W3CDTF">2021-12-08T11:45:59Z</dcterms:modified>
  <cp:category/>
  <cp:version/>
  <cp:contentType/>
  <cp:contentStatus/>
</cp:coreProperties>
</file>