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sktop\2021\ՄԺԾԾ 2022-2024\Aparat\"/>
    </mc:Choice>
  </mc:AlternateContent>
  <bookViews>
    <workbookView xWindow="0" yWindow="0" windowWidth="28800" windowHeight="12435" activeTab="4"/>
  </bookViews>
  <sheets>
    <sheet name="havelvac10 axyusak1" sheetId="41" r:id="rId1"/>
    <sheet name="havelvac4" sheetId="42" r:id="rId2"/>
    <sheet name="havelvac 5" sheetId="43" r:id="rId3"/>
    <sheet name="havelvac 8" sheetId="44" r:id="rId4"/>
    <sheet name="10 axy2" sheetId="45" r:id="rId5"/>
  </sheets>
  <externalReferences>
    <externalReference r:id="rId6"/>
    <externalReference r:id="rId7"/>
  </externalReferences>
  <definedNames>
    <definedName name="AgencyCode">#REF!</definedName>
    <definedName name="AgencyName">#REF!</definedName>
    <definedName name="bsk">#REF!</definedName>
    <definedName name="dramashnor">#REF!</definedName>
    <definedName name="Functional1">#REF!</definedName>
    <definedName name="PANature">#REF!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PAType">#REF!</definedName>
    <definedName name="Performance2">#REF!</definedName>
    <definedName name="PerformanceType">#REF!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52511"/>
</workbook>
</file>

<file path=xl/calcChain.xml><?xml version="1.0" encoding="utf-8"?>
<calcChain xmlns="http://schemas.openxmlformats.org/spreadsheetml/2006/main">
  <c r="B7" i="45" l="1"/>
  <c r="DL8" i="42" l="1"/>
  <c r="DK8" i="42"/>
  <c r="DJ8" i="42"/>
  <c r="DI8" i="42"/>
  <c r="DH8" i="42"/>
  <c r="DG8" i="42"/>
  <c r="DF8" i="42"/>
  <c r="DE8" i="42"/>
  <c r="DD8" i="42"/>
  <c r="DC8" i="42"/>
  <c r="DC7" i="42" s="1"/>
  <c r="DB8" i="42"/>
  <c r="DA8" i="42"/>
  <c r="CZ8" i="42"/>
  <c r="CX8" i="42"/>
  <c r="CW8" i="42"/>
  <c r="CV8" i="42"/>
  <c r="CU8" i="42"/>
  <c r="CT8" i="42"/>
  <c r="CS8" i="42"/>
  <c r="CR8" i="42"/>
  <c r="CO8" i="42"/>
  <c r="CN8" i="42"/>
  <c r="CM8" i="42"/>
  <c r="CL8" i="42"/>
  <c r="CK8" i="42"/>
  <c r="CJ8" i="42"/>
  <c r="CI8" i="42"/>
  <c r="CH8" i="42"/>
  <c r="CG8" i="42"/>
  <c r="CF8" i="42"/>
  <c r="CE8" i="42"/>
  <c r="CD8" i="42"/>
  <c r="CC8" i="42"/>
  <c r="CA8" i="42"/>
  <c r="BZ8" i="42"/>
  <c r="BY8" i="42"/>
  <c r="BX8" i="42"/>
  <c r="BW8" i="42"/>
  <c r="BV8" i="42"/>
  <c r="BU8" i="42"/>
  <c r="Z7" i="42"/>
  <c r="BR8" i="42"/>
  <c r="BQ8" i="42"/>
  <c r="BP8" i="42"/>
  <c r="BO8" i="42"/>
  <c r="BN8" i="42"/>
  <c r="BM8" i="42"/>
  <c r="BL8" i="42"/>
  <c r="BK8" i="42"/>
  <c r="BJ8" i="42"/>
  <c r="BI8" i="42"/>
  <c r="BH8" i="42"/>
  <c r="BG8" i="42"/>
  <c r="BF8" i="42"/>
  <c r="BD8" i="42"/>
  <c r="BC8" i="42"/>
  <c r="BB8" i="42"/>
  <c r="BA8" i="42"/>
  <c r="AZ8" i="42"/>
  <c r="AX8" i="42"/>
  <c r="AY8" i="42"/>
  <c r="BT8" i="42" l="1"/>
  <c r="BK7" i="44"/>
  <c r="AZ7" i="44" s="1"/>
  <c r="AY7" i="44"/>
  <c r="AA7" i="44"/>
  <c r="P7" i="44" s="1"/>
  <c r="AM7" i="44"/>
  <c r="AA6" i="44"/>
  <c r="O7" i="44"/>
  <c r="O6" i="44"/>
  <c r="D7" i="44"/>
  <c r="K8" i="43"/>
  <c r="H7" i="43"/>
  <c r="H8" i="43"/>
  <c r="J8" i="43"/>
  <c r="I8" i="43"/>
  <c r="G8" i="43"/>
  <c r="G7" i="43"/>
  <c r="Z8" i="42"/>
  <c r="AL7" i="42"/>
  <c r="D6" i="44"/>
  <c r="CQ9" i="42"/>
  <c r="F7" i="42"/>
  <c r="AN7" i="44"/>
  <c r="P6" i="44"/>
  <c r="AB7" i="44"/>
  <c r="CQ8" i="42"/>
  <c r="K7" i="43" s="1"/>
  <c r="CF7" i="42"/>
  <c r="CE7" i="42"/>
  <c r="AW8" i="42"/>
  <c r="AM6" i="44" s="1"/>
  <c r="AB6" i="44" s="1"/>
  <c r="BI7" i="42"/>
  <c r="D9" i="42"/>
  <c r="BK6" i="44" l="1"/>
  <c r="AZ6" i="44" s="1"/>
  <c r="I7" i="43"/>
  <c r="CQ7" i="42"/>
  <c r="D8" i="42"/>
  <c r="D7" i="42" s="1"/>
  <c r="AM5" i="44"/>
  <c r="I9" i="41"/>
  <c r="J9" i="41"/>
  <c r="K9" i="41"/>
  <c r="L9" i="41"/>
  <c r="M9" i="41"/>
  <c r="N9" i="41"/>
  <c r="O9" i="41"/>
  <c r="P9" i="41"/>
  <c r="Q9" i="41"/>
  <c r="CS7" i="42"/>
  <c r="CT7" i="42"/>
  <c r="BT9" i="42"/>
  <c r="BV7" i="42"/>
  <c r="AW9" i="42"/>
  <c r="BS7" i="42"/>
  <c r="AY7" i="42"/>
  <c r="AB7" i="42"/>
  <c r="R7" i="42"/>
  <c r="L7" i="42"/>
  <c r="AA5" i="44"/>
  <c r="O5" i="44"/>
  <c r="BK5" i="44" l="1"/>
  <c r="AW7" i="42"/>
  <c r="AZ5" i="44" l="1"/>
  <c r="AB5" i="44"/>
  <c r="P5" i="44"/>
  <c r="D5" i="44"/>
  <c r="K6" i="43" l="1"/>
  <c r="H10" i="41" s="1"/>
  <c r="I6" i="43"/>
  <c r="F10" i="41" s="1"/>
  <c r="H6" i="43"/>
  <c r="G6" i="43"/>
  <c r="C9" i="45" l="1"/>
  <c r="C8" i="45" s="1"/>
  <c r="F9" i="41"/>
  <c r="E9" i="45"/>
  <c r="E8" i="45" s="1"/>
  <c r="H9" i="41"/>
  <c r="Z9" i="42"/>
  <c r="DM7" i="42"/>
  <c r="DL7" i="42"/>
  <c r="DK7" i="42"/>
  <c r="DJ7" i="42"/>
  <c r="DI7" i="42"/>
  <c r="DH7" i="42"/>
  <c r="DG7" i="42"/>
  <c r="DF7" i="42"/>
  <c r="DE7" i="42"/>
  <c r="DD7" i="42"/>
  <c r="DB7" i="42"/>
  <c r="DA7" i="42"/>
  <c r="CZ7" i="42"/>
  <c r="CY7" i="42"/>
  <c r="CX7" i="42"/>
  <c r="CW7" i="42"/>
  <c r="CV7" i="42"/>
  <c r="CU7" i="42"/>
  <c r="CR7" i="42"/>
  <c r="CP7" i="42"/>
  <c r="CO7" i="42"/>
  <c r="CN7" i="42"/>
  <c r="CM7" i="42"/>
  <c r="CL7" i="42"/>
  <c r="CK7" i="42"/>
  <c r="CJ7" i="42"/>
  <c r="CI7" i="42"/>
  <c r="CH7" i="42"/>
  <c r="CG7" i="42"/>
  <c r="CD7" i="42"/>
  <c r="CC7" i="42"/>
  <c r="CB7" i="42"/>
  <c r="CA7" i="42"/>
  <c r="BZ7" i="42"/>
  <c r="BY7" i="42"/>
  <c r="BX7" i="42"/>
  <c r="BW7" i="42"/>
  <c r="BU7" i="42"/>
  <c r="BR7" i="42"/>
  <c r="BQ7" i="42"/>
  <c r="BP7" i="42"/>
  <c r="BO7" i="42"/>
  <c r="BN7" i="42"/>
  <c r="BM7" i="42"/>
  <c r="BL7" i="42"/>
  <c r="BK7" i="42"/>
  <c r="BJ7" i="42"/>
  <c r="BH7" i="42"/>
  <c r="BG7" i="42"/>
  <c r="BF7" i="42"/>
  <c r="BE7" i="42"/>
  <c r="BD7" i="42"/>
  <c r="BC7" i="42"/>
  <c r="BB7" i="42"/>
  <c r="BA7" i="42"/>
  <c r="AZ7" i="42"/>
  <c r="AX7" i="42"/>
  <c r="AV7" i="42"/>
  <c r="AU7" i="42"/>
  <c r="AT7" i="42"/>
  <c r="AS7" i="42"/>
  <c r="AR7" i="42"/>
  <c r="AQ7" i="42"/>
  <c r="AP7" i="42"/>
  <c r="AO7" i="42"/>
  <c r="AN7" i="42"/>
  <c r="AM7" i="42"/>
  <c r="AK7" i="42"/>
  <c r="AJ7" i="42"/>
  <c r="AI7" i="42"/>
  <c r="AH7" i="42"/>
  <c r="AG7" i="42"/>
  <c r="AF7" i="42"/>
  <c r="AE7" i="42"/>
  <c r="AD7" i="42"/>
  <c r="AC7" i="42"/>
  <c r="AA7" i="42"/>
  <c r="Y7" i="42"/>
  <c r="X7" i="42"/>
  <c r="W7" i="42"/>
  <c r="V7" i="42"/>
  <c r="U7" i="42"/>
  <c r="T7" i="42"/>
  <c r="S7" i="42"/>
  <c r="Q7" i="42"/>
  <c r="P7" i="42"/>
  <c r="O7" i="42"/>
  <c r="N7" i="42"/>
  <c r="M7" i="42"/>
  <c r="K7" i="42"/>
  <c r="J7" i="42"/>
  <c r="I7" i="42"/>
  <c r="H7" i="42"/>
  <c r="G7" i="42"/>
  <c r="E7" i="42"/>
  <c r="E13" i="45" l="1"/>
  <c r="E12" i="45"/>
  <c r="C12" i="45"/>
  <c r="C13" i="45"/>
  <c r="AY6" i="44"/>
  <c r="AN6" i="44" s="1"/>
  <c r="AN5" i="44" s="1"/>
  <c r="BT7" i="42"/>
  <c r="J7" i="43"/>
  <c r="J6" i="43" s="1"/>
  <c r="G10" i="41" s="1"/>
  <c r="D9" i="45" l="1"/>
  <c r="D8" i="45" s="1"/>
  <c r="G9" i="41"/>
  <c r="AY5" i="44"/>
  <c r="D12" i="45" l="1"/>
  <c r="D13" i="45"/>
</calcChain>
</file>

<file path=xl/sharedStrings.xml><?xml version="1.0" encoding="utf-8"?>
<sst xmlns="http://schemas.openxmlformats.org/spreadsheetml/2006/main" count="275" uniqueCount="89">
  <si>
    <t>Ծրագիր</t>
  </si>
  <si>
    <t>Միջոցառում</t>
  </si>
  <si>
    <t>Ծրագրային դասիչը</t>
  </si>
  <si>
    <t>2021թ.</t>
  </si>
  <si>
    <t>2022թ.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</si>
  <si>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</si>
  <si>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</si>
  <si>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</si>
  <si>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Գոյություն ունեցող պարտավորությունների  գծով հաշվարկված (ճշգրտված) ծախսերը    (հազ. դրամ)</t>
  </si>
  <si>
    <t>Ծախսային խնայողության գծով ամփոփ առաջարկը  (հազ. դրամ) (-)</t>
  </si>
  <si>
    <t>Նոր նախաձեռնություններ</t>
  </si>
  <si>
    <t>Միջոցառման գծով ամփոփ ծախսերը  (հազ. դրամ)</t>
  </si>
  <si>
    <t>(հազ. դրամ) (+)</t>
  </si>
  <si>
    <t>Պարտադիր ծախսերին դասվող միջոցառումներ</t>
  </si>
  <si>
    <t>ՀՀ Վայոց ձորի մարզում տարածքային պետական կառավարում</t>
  </si>
  <si>
    <t>ՀՀ Վայոց ձորի մարզպետարանի կողմից տարածքային պետական կառավարման ապահովում</t>
  </si>
  <si>
    <t>Հայեցողական ծախսերին ծախսերին դասվող միջոցառումներ (շարունակակն բնույթի)</t>
  </si>
  <si>
    <t>ՀՀ Վայոց ձորի մարզպետարանի տեխնիկական հագեցվածության բարելավում</t>
  </si>
  <si>
    <t>Հայեցողական ծախսերին ծախսերին դասվող այլ միջոցառումներ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</si>
  <si>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</si>
  <si>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Ծրագիր /Միջոցառում</t>
  </si>
  <si>
    <t>2022թ բյուջե (հազ. դրամ)</t>
  </si>
  <si>
    <t>Ընդամենը</t>
  </si>
  <si>
    <t>4111 Աշխատողների աշխատավարձեր և հավելավճարներ</t>
  </si>
  <si>
    <t>4113Քաղաքացիական, դատական և պետական այլ ծառայողների պարգևատրում</t>
  </si>
  <si>
    <t>4212 Էներգետիկ ծառայություններ</t>
  </si>
  <si>
    <t>4213 Կոմունալ ծառայություններ</t>
  </si>
  <si>
    <t xml:space="preserve"> 4214 Կապի ծառայություններ</t>
  </si>
  <si>
    <t>4215 Ապահովագրական ծախսեր</t>
  </si>
  <si>
    <t>4221  Ներքին գործուղումներ</t>
  </si>
  <si>
    <t>4232Համակարգչային ծառայություններ</t>
  </si>
  <si>
    <t>4234Տեղեկատվական ծառայություններ</t>
  </si>
  <si>
    <t>4237 Ներկայացուցչական ծախսեր</t>
  </si>
  <si>
    <t>4252  Մեքենաների և սարքավորումների ընթացիկ նորոգում և պահպանում</t>
  </si>
  <si>
    <t xml:space="preserve"> 4261 Գրասենյակային նյութեր և հագուստ</t>
  </si>
  <si>
    <t>4241մասնագիտական ծառայություններ</t>
  </si>
  <si>
    <t xml:space="preserve"> 4264 Տրանսպորտային նյութեր</t>
  </si>
  <si>
    <t>4267 Կենցաղային և հանրային սննդի նյութեր</t>
  </si>
  <si>
    <t>4729 Այլ նպաստներ բյուջեից</t>
  </si>
  <si>
    <t>4823 Պարտադիր վճարներ</t>
  </si>
  <si>
    <t>5122Վարչական սարքավորումներ</t>
  </si>
  <si>
    <t>Հավելված N 5. Բյուջետային ծրագրերի գծով ծախսերի բաշխումն ըստ բյուջետային ծախսերի գործառական դասակարգման տարրերի</t>
  </si>
  <si>
    <t xml:space="preserve">Գործառական դասակարգման[1] </t>
  </si>
  <si>
    <t>Բաժին</t>
  </si>
  <si>
    <t xml:space="preserve">Խումբ </t>
  </si>
  <si>
    <t>Դաս</t>
  </si>
  <si>
    <t>X</t>
  </si>
  <si>
    <t>01</t>
  </si>
  <si>
    <t>Հավելված N 8. Բյուջետային ծրագրերի/միջոցառումների գծով ծախսերը՝ վարչատարածքային բաժանմամբ (ըստ մարզերի)</t>
  </si>
  <si>
    <t>2022թ. բյուջե (հազ. դրամ)</t>
  </si>
  <si>
    <t>Երևան</t>
  </si>
  <si>
    <t>Արագածոտն</t>
  </si>
  <si>
    <t>Արարատ</t>
  </si>
  <si>
    <t>Արմավիր</t>
  </si>
  <si>
    <t>Սյունիք</t>
  </si>
  <si>
    <t>Կոտայք</t>
  </si>
  <si>
    <t>Գեղարքունիք</t>
  </si>
  <si>
    <t>Տավուշ</t>
  </si>
  <si>
    <t>Շիրակ</t>
  </si>
  <si>
    <t>Լոռի</t>
  </si>
  <si>
    <t>Վայոց ձոր</t>
  </si>
  <si>
    <t xml:space="preserve">   (հազար դրամներով)</t>
  </si>
  <si>
    <t>3.2 Ծախսային խնայողությունների գծով առաջարկները (-) նշանով</t>
  </si>
  <si>
    <t>3.3 Նոր նախաձեռնությունների գծով ընդհանուր ծախսերը</t>
  </si>
  <si>
    <t>ՀՀ Վայոց ձորի  մարզպետարանի տեխնիկական հագեցվածության բարելավում</t>
  </si>
  <si>
    <t>4216 Գույքի և սարքավորումների վարձակալություն</t>
  </si>
  <si>
    <t>4239 Ընդհանուր բնույթի ծառայություններ</t>
  </si>
  <si>
    <t>4112ՔՊարգևատրումներ և դրամական խրախուսումներ</t>
  </si>
  <si>
    <t>2023թ.</t>
  </si>
  <si>
    <t>2023թ բյուջե (հազ. դրամ)</t>
  </si>
  <si>
    <t>2023թ. բյուջե (հազ. դրամ)</t>
  </si>
  <si>
    <t>4235Կառավարչական ծառայություններ</t>
  </si>
  <si>
    <t>Աղյուսակ 1.  Ծրագրերի և միջոցառումների գծով ամփոփ ֆինանսական պահանջներ 2022-2024 թթ համար</t>
  </si>
  <si>
    <t>2024թ.</t>
  </si>
  <si>
    <t>2020թ փաստ. (հազ. դրամ)</t>
  </si>
  <si>
    <t>2021թ սպասվող (հազ. դրամ)</t>
  </si>
  <si>
    <t>2022թ բյուջե (հազ. դրամ</t>
  </si>
  <si>
    <t>2024թ բյուջե (հազ. դրամ)</t>
  </si>
  <si>
    <t>4235  կառավարչական ծառայություններ</t>
  </si>
  <si>
    <t>2024 թ բյուջե (հազ. դրամ)</t>
  </si>
  <si>
    <t>2024թ. բյուջե (հազ. դրամ)</t>
  </si>
  <si>
    <t>2021թ. սպասվող (հազ. դրամ)</t>
  </si>
  <si>
    <t>Աղյուսակ 2. Հայտով ներկայացված՝ 2022-2024թթ ընդհանուր ծախսերի համեմատությունը ՀՀ 2021թ. պետական բյուջեի և 2022-2024թթ. ՄԺԾԾ հետ</t>
  </si>
  <si>
    <t xml:space="preserve">1. Պետական մարմնի գծով 2021-2022 ՄԺԾԾ-ով հաստատված և 2024թ. համար սահմանված ֆինանսավորման ընդհանուր կողմնորոշիչ  չափաքանակները </t>
  </si>
  <si>
    <t>2. &lt;&lt;ՀՀ 2021թ.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</si>
  <si>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2022-2024 թթ. ՄԺԾԾ համար (տող 3.1 + տող 3.2 + տող 3.3.)</t>
  </si>
  <si>
    <t>3.1 Գոյություն ունեցող ծախսային պարտավորությունների գնահատում 2022-2024 թթ. ՄԺԾԾ համար (առանց ծախսային խնայողությունների վերաբերյալ առաջարկների ներառման)</t>
  </si>
  <si>
    <t>4. Տարբերությունը ՀՀ 2021թ. պետական բյուջեի համապատասխան ցուցանիշից (տող 3 - տող 2)</t>
  </si>
  <si>
    <t>5. Տարբերությունը 2021-2022 ՄԺԾԾ-ով հաստատված և 2024թ. համար սահմանված ֆինանսավորման կողմնորոշիչ  չափաքանակներից  (տող 3-տող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</si>
</sst>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#,##0.0;\(##,##0.0\);\-"/>
    <numFmt numFmtId="167" formatCode="_-* #,##0.00_?_._-;\-* #,##0.00_?_._-;_-* &quot;-&quot;??_?_._-;_-@_-"/>
    <numFmt numFmtId="168" formatCode="_-* #,##0.00_р_._-;\-* #,##0.00_р_._-;_-* &quot;-&quot;??_р_._-;_-@_-"/>
    <numFmt numFmtId="169" formatCode="#,##0.0"/>
  </numFmts>
  <fonts count="8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2"/>
      <name val="Arial Armenian"/>
      <family val="2"/>
    </font>
    <font>
      <sz val="8"/>
      <name val="GHEA Grapalat"/>
      <family val="2"/>
    </font>
    <font>
      <sz val="8"/>
      <color theme="1"/>
      <name val="GHEA Grapalat"/>
      <family val="3"/>
    </font>
    <font>
      <sz val="11"/>
      <color theme="1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006100"/>
      <name val="Times Armenian"/>
      <family val="2"/>
    </font>
    <font>
      <sz val="11"/>
      <color rgb="FF9C0006"/>
      <name val="Times Armenian"/>
      <family val="2"/>
    </font>
    <font>
      <sz val="11"/>
      <color rgb="FF9C650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sz val="11"/>
      <color rgb="FFFF0000"/>
      <name val="Times Armenian"/>
      <family val="2"/>
    </font>
    <font>
      <i/>
      <sz val="11"/>
      <color rgb="FF7F7F7F"/>
      <name val="Times Armenian"/>
      <family val="2"/>
    </font>
    <font>
      <b/>
      <sz val="11"/>
      <color theme="1"/>
      <name val="Times Armenian"/>
      <family val="2"/>
    </font>
    <font>
      <sz val="11"/>
      <color theme="0"/>
      <name val="Times Armenian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i/>
      <sz val="8"/>
      <color theme="1"/>
      <name val="GHEA Grapalat"/>
      <family val="3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Armenian"/>
      <family val="2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2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8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23" borderId="0" applyNumberFormat="0" applyBorder="0" applyAlignment="0" applyProtection="0"/>
    <xf numFmtId="0" fontId="8" fillId="0" borderId="0"/>
    <xf numFmtId="1" fontId="29" fillId="0" borderId="0"/>
    <xf numFmtId="1" fontId="29" fillId="0" borderId="0"/>
    <xf numFmtId="0" fontId="28" fillId="0" borderId="0"/>
    <xf numFmtId="1" fontId="29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8" fillId="24" borderId="7" applyNumberFormat="0" applyFont="0" applyAlignment="0" applyProtection="0"/>
    <xf numFmtId="0" fontId="23" fillId="21" borderId="8" applyNumberFormat="0" applyAlignment="0" applyProtection="0"/>
    <xf numFmtId="0" fontId="27" fillId="0" borderId="0"/>
    <xf numFmtId="0" fontId="27" fillId="0" borderId="0"/>
    <xf numFmtId="0" fontId="27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1" fontId="29" fillId="0" borderId="0"/>
    <xf numFmtId="164" fontId="2" fillId="0" borderId="0" applyFont="0" applyFill="0" applyBorder="0" applyAlignment="0" applyProtection="0"/>
    <xf numFmtId="166" fontId="30" fillId="0" borderId="0" applyFill="0" applyBorder="0" applyProtection="0">
      <alignment horizontal="right" vertical="top"/>
    </xf>
    <xf numFmtId="0" fontId="30" fillId="0" borderId="0">
      <alignment horizontal="left" vertical="top" wrapText="1"/>
    </xf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3" applyNumberFormat="0" applyAlignment="0" applyProtection="0"/>
    <xf numFmtId="0" fontId="40" fillId="29" borderId="14" applyNumberFormat="0" applyAlignment="0" applyProtection="0"/>
    <xf numFmtId="0" fontId="41" fillId="29" borderId="13" applyNumberFormat="0" applyAlignment="0" applyProtection="0"/>
    <xf numFmtId="0" fontId="42" fillId="0" borderId="15" applyNumberFormat="0" applyFill="0" applyAlignment="0" applyProtection="0"/>
    <xf numFmtId="0" fontId="43" fillId="30" borderId="16" applyNumberFormat="0" applyAlignment="0" applyProtection="0"/>
    <xf numFmtId="0" fontId="44" fillId="0" borderId="0" applyNumberFormat="0" applyFill="0" applyBorder="0" applyAlignment="0" applyProtection="0"/>
    <xf numFmtId="0" fontId="32" fillId="31" borderId="17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47" fillId="55" borderId="0" applyNumberFormat="0" applyBorder="0" applyAlignment="0" applyProtection="0"/>
    <xf numFmtId="0" fontId="30" fillId="0" borderId="0">
      <alignment horizontal="left" vertical="top" wrapText="1"/>
    </xf>
    <xf numFmtId="0" fontId="50" fillId="0" borderId="0" applyNumberFormat="0" applyFill="0" applyBorder="0" applyAlignment="0" applyProtection="0"/>
    <xf numFmtId="0" fontId="1" fillId="0" borderId="0"/>
    <xf numFmtId="0" fontId="7" fillId="0" borderId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167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32" fillId="0" borderId="0"/>
    <xf numFmtId="0" fontId="8" fillId="0" borderId="0"/>
    <xf numFmtId="0" fontId="55" fillId="0" borderId="0"/>
    <xf numFmtId="0" fontId="8" fillId="0" borderId="0"/>
    <xf numFmtId="0" fontId="7" fillId="0" borderId="0"/>
    <xf numFmtId="0" fontId="27" fillId="0" borderId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7" fillId="8" borderId="43" applyNumberFormat="0" applyAlignment="0" applyProtection="0"/>
    <xf numFmtId="0" fontId="58" fillId="21" borderId="44" applyNumberFormat="0" applyAlignment="0" applyProtection="0"/>
    <xf numFmtId="0" fontId="59" fillId="21" borderId="43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5" applyNumberFormat="0" applyFill="0" applyAlignment="0" applyProtection="0"/>
    <xf numFmtId="0" fontId="64" fillId="22" borderId="2" applyNumberFormat="0" applyAlignment="0" applyProtection="0"/>
    <xf numFmtId="0" fontId="65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7" fillId="4" borderId="0" applyNumberFormat="0" applyBorder="0" applyAlignment="0" applyProtection="0"/>
    <xf numFmtId="0" fontId="68" fillId="0" borderId="0" applyNumberFormat="0" applyFill="0" applyBorder="0" applyAlignment="0" applyProtection="0"/>
    <xf numFmtId="0" fontId="7" fillId="24" borderId="46" applyNumberFormat="0" applyFont="0" applyAlignment="0" applyProtection="0"/>
    <xf numFmtId="0" fontId="69" fillId="0" borderId="6" applyNumberFormat="0" applyFill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72" fillId="5" borderId="0" applyNumberFormat="0" applyBorder="0" applyAlignment="0" applyProtection="0"/>
  </cellStyleXfs>
  <cellXfs count="105">
    <xf numFmtId="0" fontId="0" fillId="0" borderId="0" xfId="0"/>
    <xf numFmtId="0" fontId="49" fillId="0" borderId="0" xfId="0" applyFont="1" applyAlignment="1">
      <alignment vertical="center"/>
    </xf>
    <xf numFmtId="0" fontId="52" fillId="0" borderId="23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56" borderId="24" xfId="0" applyFont="1" applyFill="1" applyBorder="1" applyAlignment="1">
      <alignment horizontal="center" vertical="center" wrapText="1"/>
    </xf>
    <xf numFmtId="0" fontId="31" fillId="56" borderId="29" xfId="0" applyFont="1" applyFill="1" applyBorder="1" applyAlignment="1">
      <alignment horizontal="center" vertical="center" wrapText="1"/>
    </xf>
    <xf numFmtId="0" fontId="31" fillId="56" borderId="0" xfId="0" applyFont="1" applyFill="1" applyBorder="1" applyAlignment="1">
      <alignment horizontal="center" vertical="center" wrapText="1"/>
    </xf>
    <xf numFmtId="0" fontId="31" fillId="56" borderId="26" xfId="0" applyFont="1" applyFill="1" applyBorder="1" applyAlignment="1">
      <alignment horizontal="center" vertical="center" wrapText="1"/>
    </xf>
    <xf numFmtId="0" fontId="31" fillId="56" borderId="19" xfId="0" applyFont="1" applyFill="1" applyBorder="1" applyAlignment="1">
      <alignment vertical="center" wrapText="1"/>
    </xf>
    <xf numFmtId="0" fontId="31" fillId="56" borderId="40" xfId="0" applyFont="1" applyFill="1" applyBorder="1" applyAlignment="1">
      <alignment vertical="center" wrapText="1"/>
    </xf>
    <xf numFmtId="0" fontId="31" fillId="56" borderId="28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165" fontId="31" fillId="0" borderId="31" xfId="0" applyNumberFormat="1" applyFont="1" applyBorder="1" applyAlignment="1">
      <alignment vertical="center" wrapText="1"/>
    </xf>
    <xf numFmtId="0" fontId="52" fillId="0" borderId="47" xfId="0" applyFont="1" applyBorder="1" applyAlignment="1">
      <alignment horizontal="center" vertical="center" wrapText="1"/>
    </xf>
    <xf numFmtId="165" fontId="31" fillId="2" borderId="31" xfId="0" applyNumberFormat="1" applyFont="1" applyFill="1" applyBorder="1" applyAlignment="1">
      <alignment vertical="center" wrapText="1"/>
    </xf>
    <xf numFmtId="0" fontId="31" fillId="2" borderId="31" xfId="0" applyFont="1" applyFill="1" applyBorder="1" applyAlignment="1">
      <alignment vertical="center" wrapText="1"/>
    </xf>
    <xf numFmtId="0" fontId="31" fillId="2" borderId="40" xfId="0" applyFont="1" applyFill="1" applyBorder="1" applyAlignment="1">
      <alignment vertical="center" wrapText="1"/>
    </xf>
    <xf numFmtId="0" fontId="31" fillId="2" borderId="28" xfId="0" applyFont="1" applyFill="1" applyBorder="1" applyAlignment="1">
      <alignment vertical="center" wrapText="1"/>
    </xf>
    <xf numFmtId="0" fontId="31" fillId="56" borderId="48" xfId="0" applyFont="1" applyFill="1" applyBorder="1" applyAlignment="1">
      <alignment horizontal="center" vertical="center" textRotation="90" wrapText="1"/>
    </xf>
    <xf numFmtId="0" fontId="52" fillId="56" borderId="48" xfId="0" applyFont="1" applyFill="1" applyBorder="1" applyAlignment="1">
      <alignment horizontal="center" vertical="center" textRotation="90" wrapText="1"/>
    </xf>
    <xf numFmtId="0" fontId="52" fillId="56" borderId="52" xfId="0" applyFont="1" applyFill="1" applyBorder="1" applyAlignment="1">
      <alignment horizontal="center" vertical="center" textRotation="90" wrapText="1"/>
    </xf>
    <xf numFmtId="0" fontId="74" fillId="57" borderId="48" xfId="0" applyFont="1" applyFill="1" applyBorder="1" applyAlignment="1">
      <alignment vertical="center" wrapText="1"/>
    </xf>
    <xf numFmtId="4" fontId="75" fillId="57" borderId="48" xfId="0" applyNumberFormat="1" applyFont="1" applyFill="1" applyBorder="1" applyAlignment="1">
      <alignment horizontal="center" vertical="center" wrapText="1"/>
    </xf>
    <xf numFmtId="169" fontId="75" fillId="57" borderId="48" xfId="0" applyNumberFormat="1" applyFont="1" applyFill="1" applyBorder="1" applyAlignment="1">
      <alignment horizontal="center" vertical="center" wrapText="1"/>
    </xf>
    <xf numFmtId="169" fontId="76" fillId="57" borderId="48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52" fillId="0" borderId="48" xfId="0" applyFont="1" applyFill="1" applyBorder="1" applyAlignment="1">
      <alignment vertical="center" wrapText="1"/>
    </xf>
    <xf numFmtId="4" fontId="31" fillId="0" borderId="48" xfId="0" applyNumberFormat="1" applyFont="1" applyFill="1" applyBorder="1" applyAlignment="1">
      <alignment horizontal="center" vertical="center" wrapText="1"/>
    </xf>
    <xf numFmtId="169" fontId="31" fillId="0" borderId="48" xfId="0" applyNumberFormat="1" applyFont="1" applyFill="1" applyBorder="1" applyAlignment="1">
      <alignment horizontal="center" vertical="center" wrapText="1"/>
    </xf>
    <xf numFmtId="169" fontId="31" fillId="0" borderId="48" xfId="0" applyNumberFormat="1" applyFont="1" applyBorder="1" applyAlignment="1">
      <alignment horizontal="center" vertical="center" wrapText="1"/>
    </xf>
    <xf numFmtId="0" fontId="0" fillId="0" borderId="0" xfId="0" applyFill="1"/>
    <xf numFmtId="0" fontId="77" fillId="0" borderId="48" xfId="0" applyFont="1" applyFill="1" applyBorder="1" applyAlignment="1">
      <alignment horizontal="left" vertical="center" wrapText="1"/>
    </xf>
    <xf numFmtId="0" fontId="49" fillId="0" borderId="0" xfId="0" applyFont="1"/>
    <xf numFmtId="0" fontId="31" fillId="56" borderId="48" xfId="0" applyFont="1" applyFill="1" applyBorder="1" applyAlignment="1">
      <alignment horizontal="center" vertical="center" wrapText="1"/>
    </xf>
    <xf numFmtId="0" fontId="31" fillId="58" borderId="48" xfId="0" applyFont="1" applyFill="1" applyBorder="1" applyAlignment="1">
      <alignment horizontal="center" vertical="center" wrapText="1"/>
    </xf>
    <xf numFmtId="169" fontId="76" fillId="58" borderId="48" xfId="0" applyNumberFormat="1" applyFont="1" applyFill="1" applyBorder="1" applyAlignment="1">
      <alignment horizontal="center" vertical="center" wrapText="1"/>
    </xf>
    <xf numFmtId="49" fontId="31" fillId="0" borderId="4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5" fillId="59" borderId="58" xfId="0" applyFont="1" applyFill="1" applyBorder="1" applyAlignment="1">
      <alignment horizontal="center" vertical="center" textRotation="90" wrapText="1"/>
    </xf>
    <xf numFmtId="0" fontId="75" fillId="59" borderId="59" xfId="0" applyFont="1" applyFill="1" applyBorder="1" applyAlignment="1">
      <alignment horizontal="center" vertical="center" textRotation="90" wrapText="1"/>
    </xf>
    <xf numFmtId="169" fontId="76" fillId="2" borderId="53" xfId="0" applyNumberFormat="1" applyFont="1" applyFill="1" applyBorder="1" applyAlignment="1">
      <alignment horizontal="center" vertical="center" wrapText="1"/>
    </xf>
    <xf numFmtId="169" fontId="31" fillId="2" borderId="48" xfId="0" applyNumberFormat="1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0" fontId="77" fillId="0" borderId="0" xfId="0" applyFont="1" applyAlignment="1">
      <alignment horizontal="right" vertical="center" indent="15"/>
    </xf>
    <xf numFmtId="0" fontId="78" fillId="60" borderId="48" xfId="0" applyFont="1" applyFill="1" applyBorder="1" applyAlignment="1">
      <alignment horizontal="center" vertical="center" wrapText="1"/>
    </xf>
    <xf numFmtId="0" fontId="76" fillId="60" borderId="48" xfId="0" applyFont="1" applyFill="1" applyBorder="1" applyAlignment="1">
      <alignment horizontal="center" vertical="center" wrapText="1"/>
    </xf>
    <xf numFmtId="0" fontId="79" fillId="0" borderId="48" xfId="0" applyFont="1" applyBorder="1" applyAlignment="1">
      <alignment horizontal="justify" vertical="center" wrapText="1"/>
    </xf>
    <xf numFmtId="0" fontId="79" fillId="56" borderId="48" xfId="0" applyFont="1" applyFill="1" applyBorder="1" applyAlignment="1">
      <alignment horizontal="center" vertical="center" wrapText="1"/>
    </xf>
    <xf numFmtId="4" fontId="79" fillId="0" borderId="48" xfId="0" applyNumberFormat="1" applyFont="1" applyBorder="1" applyAlignment="1">
      <alignment horizontal="center" vertical="center" wrapText="1"/>
    </xf>
    <xf numFmtId="169" fontId="75" fillId="2" borderId="53" xfId="0" applyNumberFormat="1" applyFont="1" applyFill="1" applyBorder="1" applyAlignment="1">
      <alignment horizontal="center" vertical="center" wrapText="1"/>
    </xf>
    <xf numFmtId="4" fontId="31" fillId="61" borderId="48" xfId="0" applyNumberFormat="1" applyFont="1" applyFill="1" applyBorder="1" applyAlignment="1">
      <alignment horizontal="center" vertical="center" wrapText="1"/>
    </xf>
    <xf numFmtId="0" fontId="31" fillId="56" borderId="31" xfId="0" applyFont="1" applyFill="1" applyBorder="1" applyAlignment="1">
      <alignment horizontal="center" vertical="center" wrapText="1"/>
    </xf>
    <xf numFmtId="0" fontId="31" fillId="56" borderId="31" xfId="0" applyFont="1" applyFill="1" applyBorder="1" applyAlignment="1">
      <alignment horizontal="center" vertical="center" wrapText="1"/>
    </xf>
    <xf numFmtId="169" fontId="31" fillId="61" borderId="48" xfId="0" applyNumberFormat="1" applyFont="1" applyFill="1" applyBorder="1" applyAlignment="1">
      <alignment horizontal="center" vertical="center" wrapText="1"/>
    </xf>
    <xf numFmtId="169" fontId="75" fillId="0" borderId="48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56" borderId="38" xfId="0" applyFont="1" applyFill="1" applyBorder="1" applyAlignment="1">
      <alignment vertical="center" wrapText="1"/>
    </xf>
    <xf numFmtId="0" fontId="31" fillId="56" borderId="39" xfId="0" applyFont="1" applyFill="1" applyBorder="1" applyAlignment="1">
      <alignment vertical="center" wrapText="1"/>
    </xf>
    <xf numFmtId="0" fontId="31" fillId="56" borderId="40" xfId="0" applyFont="1" applyFill="1" applyBorder="1" applyAlignment="1">
      <alignment vertical="center" wrapText="1"/>
    </xf>
    <xf numFmtId="0" fontId="51" fillId="56" borderId="32" xfId="112" applyFont="1" applyFill="1" applyBorder="1" applyAlignment="1">
      <alignment horizontal="center" vertical="center" wrapText="1"/>
    </xf>
    <xf numFmtId="0" fontId="51" fillId="56" borderId="33" xfId="112" applyFont="1" applyFill="1" applyBorder="1" applyAlignment="1">
      <alignment horizontal="center" vertical="center" wrapText="1"/>
    </xf>
    <xf numFmtId="0" fontId="51" fillId="56" borderId="34" xfId="112" applyFont="1" applyFill="1" applyBorder="1" applyAlignment="1">
      <alignment horizontal="center" vertical="center" wrapText="1"/>
    </xf>
    <xf numFmtId="0" fontId="51" fillId="56" borderId="35" xfId="112" applyFont="1" applyFill="1" applyBorder="1" applyAlignment="1">
      <alignment horizontal="center" vertical="center" wrapText="1"/>
    </xf>
    <xf numFmtId="0" fontId="51" fillId="56" borderId="27" xfId="112" applyFont="1" applyFill="1" applyBorder="1" applyAlignment="1">
      <alignment horizontal="center" vertical="center" wrapText="1"/>
    </xf>
    <xf numFmtId="0" fontId="51" fillId="56" borderId="28" xfId="112" applyFont="1" applyFill="1" applyBorder="1" applyAlignment="1">
      <alignment horizontal="center" vertical="center" wrapText="1"/>
    </xf>
    <xf numFmtId="0" fontId="5" fillId="56" borderId="35" xfId="0" applyFont="1" applyFill="1" applyBorder="1" applyAlignment="1">
      <alignment horizontal="center" vertical="center" wrapText="1"/>
    </xf>
    <xf numFmtId="0" fontId="5" fillId="56" borderId="27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vertical="center" wrapText="1"/>
    </xf>
    <xf numFmtId="0" fontId="52" fillId="0" borderId="41" xfId="0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31" fillId="56" borderId="32" xfId="0" applyFont="1" applyFill="1" applyBorder="1" applyAlignment="1">
      <alignment horizontal="center" vertical="center" wrapText="1"/>
    </xf>
    <xf numFmtId="0" fontId="31" fillId="56" borderId="21" xfId="0" applyFont="1" applyFill="1" applyBorder="1" applyAlignment="1">
      <alignment horizontal="center" vertical="center" wrapText="1"/>
    </xf>
    <xf numFmtId="0" fontId="31" fillId="56" borderId="35" xfId="0" applyFont="1" applyFill="1" applyBorder="1" applyAlignment="1">
      <alignment horizontal="center" vertical="center" wrapText="1"/>
    </xf>
    <xf numFmtId="0" fontId="31" fillId="56" borderId="22" xfId="0" applyFont="1" applyFill="1" applyBorder="1" applyAlignment="1">
      <alignment horizontal="center" vertical="center" wrapText="1"/>
    </xf>
    <xf numFmtId="0" fontId="31" fillId="56" borderId="20" xfId="0" applyFont="1" applyFill="1" applyBorder="1" applyAlignment="1">
      <alignment horizontal="center" vertical="center" wrapText="1"/>
    </xf>
    <xf numFmtId="0" fontId="31" fillId="56" borderId="33" xfId="0" applyFont="1" applyFill="1" applyBorder="1" applyAlignment="1">
      <alignment horizontal="center" vertical="center" wrapText="1"/>
    </xf>
    <xf numFmtId="0" fontId="31" fillId="56" borderId="34" xfId="0" applyFont="1" applyFill="1" applyBorder="1" applyAlignment="1">
      <alignment horizontal="center" vertical="center" wrapText="1"/>
    </xf>
    <xf numFmtId="0" fontId="31" fillId="56" borderId="25" xfId="0" applyFont="1" applyFill="1" applyBorder="1" applyAlignment="1">
      <alignment horizontal="center" vertical="center" wrapText="1"/>
    </xf>
    <xf numFmtId="0" fontId="31" fillId="56" borderId="0" xfId="0" applyFont="1" applyFill="1" applyBorder="1" applyAlignment="1">
      <alignment horizontal="center" vertical="center" wrapText="1"/>
    </xf>
    <xf numFmtId="0" fontId="31" fillId="56" borderId="26" xfId="0" applyFont="1" applyFill="1" applyBorder="1" applyAlignment="1">
      <alignment horizontal="center" vertical="center" wrapText="1"/>
    </xf>
    <xf numFmtId="0" fontId="31" fillId="56" borderId="36" xfId="0" applyFont="1" applyFill="1" applyBorder="1" applyAlignment="1">
      <alignment horizontal="center" vertical="center" wrapText="1"/>
    </xf>
    <xf numFmtId="0" fontId="31" fillId="56" borderId="37" xfId="0" applyFont="1" applyFill="1" applyBorder="1" applyAlignment="1">
      <alignment horizontal="center" vertical="center" wrapText="1"/>
    </xf>
    <xf numFmtId="0" fontId="31" fillId="56" borderId="31" xfId="0" applyFont="1" applyFill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wrapText="1"/>
    </xf>
    <xf numFmtId="0" fontId="5" fillId="56" borderId="33" xfId="0" applyFont="1" applyFill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31" fillId="56" borderId="48" xfId="0" applyFont="1" applyFill="1" applyBorder="1" applyAlignment="1">
      <alignment horizontal="center" vertical="center" wrapText="1"/>
    </xf>
    <xf numFmtId="0" fontId="74" fillId="57" borderId="4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vertical="center" wrapText="1"/>
    </xf>
    <xf numFmtId="0" fontId="31" fillId="56" borderId="49" xfId="0" applyFont="1" applyFill="1" applyBorder="1" applyAlignment="1">
      <alignment horizontal="center" vertical="center" wrapText="1"/>
    </xf>
    <xf numFmtId="0" fontId="31" fillId="56" borderId="50" xfId="0" applyFont="1" applyFill="1" applyBorder="1" applyAlignment="1">
      <alignment horizontal="center" vertical="center" wrapText="1"/>
    </xf>
    <xf numFmtId="0" fontId="31" fillId="56" borderId="51" xfId="0" applyFont="1" applyFill="1" applyBorder="1" applyAlignment="1">
      <alignment horizontal="center" vertical="center" wrapText="1"/>
    </xf>
    <xf numFmtId="0" fontId="75" fillId="59" borderId="55" xfId="0" applyFont="1" applyFill="1" applyBorder="1" applyAlignment="1">
      <alignment horizontal="center" vertical="center" wrapText="1"/>
    </xf>
    <xf numFmtId="0" fontId="75" fillId="59" borderId="56" xfId="0" applyFont="1" applyFill="1" applyBorder="1" applyAlignment="1">
      <alignment horizontal="center" vertical="center" wrapText="1"/>
    </xf>
    <xf numFmtId="0" fontId="75" fillId="2" borderId="0" xfId="0" applyFont="1" applyFill="1" applyAlignment="1">
      <alignment horizontal="center" vertical="center"/>
    </xf>
    <xf numFmtId="0" fontId="75" fillId="59" borderId="54" xfId="0" applyFont="1" applyFill="1" applyBorder="1" applyAlignment="1">
      <alignment horizontal="center" vertical="center" wrapText="1"/>
    </xf>
    <xf numFmtId="0" fontId="75" fillId="59" borderId="57" xfId="0" applyFont="1" applyFill="1" applyBorder="1" applyAlignment="1">
      <alignment horizontal="center" vertical="center" wrapText="1"/>
    </xf>
    <xf numFmtId="0" fontId="75" fillId="59" borderId="58" xfId="0" applyFont="1" applyFill="1" applyBorder="1" applyAlignment="1">
      <alignment horizontal="center" vertical="center" wrapText="1"/>
    </xf>
  </cellXfs>
  <cellStyles count="178">
    <cellStyle name="_artabyuje" xfId="114"/>
    <cellStyle name="20% - Accent1 2" xfId="10"/>
    <cellStyle name="20% - Accent1 3" xfId="88"/>
    <cellStyle name="20% - Accent2 2" xfId="11"/>
    <cellStyle name="20% - Accent2 3" xfId="92"/>
    <cellStyle name="20% - Accent3 2" xfId="12"/>
    <cellStyle name="20% - Accent3 3" xfId="96"/>
    <cellStyle name="20% - Accent4 2" xfId="13"/>
    <cellStyle name="20% - Accent4 3" xfId="100"/>
    <cellStyle name="20% - Accent5 2" xfId="14"/>
    <cellStyle name="20% - Accent5 3" xfId="104"/>
    <cellStyle name="20% - Accent6 2" xfId="15"/>
    <cellStyle name="20% - Accent6 3" xfId="108"/>
    <cellStyle name="20% - Акцент1" xfId="115"/>
    <cellStyle name="20% - Акцент2" xfId="116"/>
    <cellStyle name="20% - Акцент3" xfId="117"/>
    <cellStyle name="20% - Акцент4" xfId="118"/>
    <cellStyle name="20% - Акцент5" xfId="119"/>
    <cellStyle name="20% - Акцент6" xfId="120"/>
    <cellStyle name="40% - Accent1 2" xfId="16"/>
    <cellStyle name="40% - Accent1 3" xfId="89"/>
    <cellStyle name="40% - Accent2 2" xfId="17"/>
    <cellStyle name="40% - Accent2 3" xfId="93"/>
    <cellStyle name="40% - Accent3 2" xfId="18"/>
    <cellStyle name="40% - Accent3 3" xfId="97"/>
    <cellStyle name="40% - Accent4 2" xfId="19"/>
    <cellStyle name="40% - Accent4 3" xfId="101"/>
    <cellStyle name="40% - Accent5 2" xfId="20"/>
    <cellStyle name="40% - Accent5 3" xfId="105"/>
    <cellStyle name="40% - Accent6 2" xfId="21"/>
    <cellStyle name="40% - Accent6 3" xfId="109"/>
    <cellStyle name="40% - Акцент1" xfId="121"/>
    <cellStyle name="40% - Акцент2" xfId="122"/>
    <cellStyle name="40% - Акцент3" xfId="123"/>
    <cellStyle name="40% - Акцент4" xfId="124"/>
    <cellStyle name="40% - Акцент5" xfId="125"/>
    <cellStyle name="40% - Акцент6" xfId="126"/>
    <cellStyle name="60% - Accent1 2" xfId="22"/>
    <cellStyle name="60% - Accent1 3" xfId="90"/>
    <cellStyle name="60% - Accent2 2" xfId="23"/>
    <cellStyle name="60% - Accent2 3" xfId="94"/>
    <cellStyle name="60% - Accent3 2" xfId="24"/>
    <cellStyle name="60% - Accent3 3" xfId="98"/>
    <cellStyle name="60% - Accent4 2" xfId="25"/>
    <cellStyle name="60% - Accent4 3" xfId="102"/>
    <cellStyle name="60% - Accent5 2" xfId="26"/>
    <cellStyle name="60% - Accent5 3" xfId="106"/>
    <cellStyle name="60% - Accent6 2" xfId="27"/>
    <cellStyle name="60% - Accent6 3" xfId="110"/>
    <cellStyle name="60% - Акцент1" xfId="127"/>
    <cellStyle name="60% - Акцент2" xfId="128"/>
    <cellStyle name="60% - Акцент3" xfId="129"/>
    <cellStyle name="60% - Акцент4" xfId="130"/>
    <cellStyle name="60% - Акцент5" xfId="131"/>
    <cellStyle name="60% - Акцент6" xfId="132"/>
    <cellStyle name="Accent1 2" xfId="28"/>
    <cellStyle name="Accent1 3" xfId="87"/>
    <cellStyle name="Accent2 2" xfId="29"/>
    <cellStyle name="Accent2 3" xfId="91"/>
    <cellStyle name="Accent3 2" xfId="30"/>
    <cellStyle name="Accent3 3" xfId="95"/>
    <cellStyle name="Accent4 2" xfId="31"/>
    <cellStyle name="Accent4 3" xfId="99"/>
    <cellStyle name="Accent5 2" xfId="32"/>
    <cellStyle name="Accent5 3" xfId="103"/>
    <cellStyle name="Accent6 2" xfId="33"/>
    <cellStyle name="Accent6 3" xfId="107"/>
    <cellStyle name="Bad 2" xfId="34"/>
    <cellStyle name="Bad 3" xfId="76"/>
    <cellStyle name="Calculation 2" xfId="35"/>
    <cellStyle name="Calculation 3" xfId="80"/>
    <cellStyle name="Check Cell 2" xfId="36"/>
    <cellStyle name="Check Cell 3" xfId="82"/>
    <cellStyle name="Comma 2" xfId="8"/>
    <cellStyle name="Comma 2 2" xfId="38"/>
    <cellStyle name="Comma 2 2 2" xfId="133"/>
    <cellStyle name="Comma 2 3" xfId="37"/>
    <cellStyle name="Comma 2 4" xfId="134"/>
    <cellStyle name="Comma 2 5" xfId="135"/>
    <cellStyle name="Comma 3" xfId="39"/>
    <cellStyle name="Comma 3 2" xfId="136"/>
    <cellStyle name="Comma 3 3" xfId="137"/>
    <cellStyle name="Comma 4" xfId="138"/>
    <cellStyle name="Comma 4 2" xfId="139"/>
    <cellStyle name="Comma 5" xfId="140"/>
    <cellStyle name="Comma 6" xfId="141"/>
    <cellStyle name="Comma 6 2" xfId="142"/>
    <cellStyle name="Comma 7" xfId="68"/>
    <cellStyle name="Comma 8" xfId="143"/>
    <cellStyle name="Explanatory Text 2" xfId="40"/>
    <cellStyle name="Explanatory Text 3" xfId="85"/>
    <cellStyle name="Good 2" xfId="41"/>
    <cellStyle name="Good 3" xfId="75"/>
    <cellStyle name="Heading 1 2" xfId="42"/>
    <cellStyle name="Heading 1 3" xfId="71"/>
    <cellStyle name="Heading 2 2" xfId="43"/>
    <cellStyle name="Heading 2 3" xfId="72"/>
    <cellStyle name="Heading 3 2" xfId="44"/>
    <cellStyle name="Heading 3 3" xfId="73"/>
    <cellStyle name="Heading 4 2" xfId="45"/>
    <cellStyle name="Heading 4 3" xfId="74"/>
    <cellStyle name="Hyperlink" xfId="112" builtinId="8"/>
    <cellStyle name="Input 2" xfId="46"/>
    <cellStyle name="Input 3" xfId="78"/>
    <cellStyle name="Linked Cell 2" xfId="47"/>
    <cellStyle name="Linked Cell 3" xfId="81"/>
    <cellStyle name="Neutral 2" xfId="48"/>
    <cellStyle name="Neutral 3" xfId="77"/>
    <cellStyle name="Normal" xfId="0" builtinId="0"/>
    <cellStyle name="Normal 10" xfId="5"/>
    <cellStyle name="Normal 11" xfId="111"/>
    <cellStyle name="Normal 11 2" xfId="144"/>
    <cellStyle name="Normal 12" xfId="113"/>
    <cellStyle name="Normal 13" xfId="145"/>
    <cellStyle name="Normal 14" xfId="146"/>
    <cellStyle name="Normal 2" xfId="1"/>
    <cellStyle name="Normal 2 2" xfId="50"/>
    <cellStyle name="Normal 2 2 2" xfId="147"/>
    <cellStyle name="Normal 2 3" xfId="51"/>
    <cellStyle name="Normal 2 3 2" xfId="148"/>
    <cellStyle name="Normal 2 4" xfId="49"/>
    <cellStyle name="Normal 2_MOLSI 2009-2011 MTEF Axjusak 3_new_Final" xfId="6"/>
    <cellStyle name="Normal 3" xfId="3"/>
    <cellStyle name="Normal 3 2" xfId="53"/>
    <cellStyle name="Normal 3 3" xfId="52"/>
    <cellStyle name="Normal 3 4" xfId="149"/>
    <cellStyle name="Normal 3 5" xfId="150"/>
    <cellStyle name="Normal 4" xfId="7"/>
    <cellStyle name="Normal 4 2" xfId="54"/>
    <cellStyle name="Normal 5" xfId="55"/>
    <cellStyle name="Normal 5 2" xfId="151"/>
    <cellStyle name="Normal 6" xfId="56"/>
    <cellStyle name="Normal 6 2" xfId="152"/>
    <cellStyle name="Normal 7" xfId="57"/>
    <cellStyle name="Normal 8" xfId="9"/>
    <cellStyle name="Normal 9" xfId="70"/>
    <cellStyle name="Note 2" xfId="58"/>
    <cellStyle name="Note 3" xfId="84"/>
    <cellStyle name="Output 2" xfId="59"/>
    <cellStyle name="Output 3" xfId="79"/>
    <cellStyle name="Percent 2" xfId="2"/>
    <cellStyle name="Percent 2 2" xfId="4"/>
    <cellStyle name="SN_241" xfId="69"/>
    <cellStyle name="Style 1" xfId="60"/>
    <cellStyle name="Style 1 2" xfId="61"/>
    <cellStyle name="Style 1 2 2" xfId="153"/>
    <cellStyle name="Style 1_verchnakan_ax21-25_2018" xfId="62"/>
    <cellStyle name="Title" xfId="169" builtinId="15" customBuiltin="1"/>
    <cellStyle name="Title 2" xfId="63"/>
    <cellStyle name="Total 2" xfId="64"/>
    <cellStyle name="Total 3" xfId="86"/>
    <cellStyle name="Warning Text 2" xfId="65"/>
    <cellStyle name="Warning Text 3" xfId="8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Ввод " xfId="160"/>
    <cellStyle name="Вывод" xfId="161"/>
    <cellStyle name="Вычисление" xfId="162"/>
    <cellStyle name="Заголовок 1" xfId="163"/>
    <cellStyle name="Заголовок 2" xfId="164"/>
    <cellStyle name="Заголовок 3" xfId="165"/>
    <cellStyle name="Заголовок 4" xfId="166"/>
    <cellStyle name="Итог" xfId="167"/>
    <cellStyle name="Контрольная ячейка" xfId="168"/>
    <cellStyle name="Нейтральный" xfId="170"/>
    <cellStyle name="Обычный 2" xfId="66"/>
    <cellStyle name="Обычный 2 2" xfId="67"/>
    <cellStyle name="Плохой" xfId="171"/>
    <cellStyle name="Пояснение" xfId="172"/>
    <cellStyle name="Примечание" xfId="173"/>
    <cellStyle name="Связанная ячейка" xfId="174"/>
    <cellStyle name="Стиль 1" xfId="175"/>
    <cellStyle name="Текст предупреждения" xfId="176"/>
    <cellStyle name="Хороший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%20Informacia\Gohar%20Hayrapetjan\2015%20byuje\2015\2015\ampop\Doc%203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343;&#1377;&#1404;&#1377;&#1406;&#1377;&#1408;&#1396;&#1377;&#1398;-&#1377;&#1402;&#1377;&#1408;&#1377;&#1407;-2022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 xml:space="preserve"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 xml:space="preserve"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 xml:space="preserve"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 xml:space="preserve"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 xml:space="preserve"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 xml:space="preserve"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 xml:space="preserve"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7-էլ-էներգիա"/>
      <sheetName val="8-էլ-էներգիա-ջեռուցում"/>
      <sheetName val="9-գազով ջեռուցում"/>
      <sheetName val="10-գործուղում"/>
      <sheetName val="11-ավտոմեքենա"/>
      <sheetName val="12-վարչական սարքավորումներ"/>
      <sheetName val="14տարածքներ"/>
      <sheetName val="15կառուցվածք"/>
      <sheetName val="16հաստիքացուցակ"/>
      <sheetName val="30ամփոփ-ցուցանիշներ"/>
    </sheetNames>
    <sheetDataSet>
      <sheetData sheetId="0"/>
      <sheetData sheetId="1">
        <row r="20">
          <cell r="G20">
            <v>299173.7</v>
          </cell>
          <cell r="K20">
            <v>299173.7</v>
          </cell>
          <cell r="L20">
            <v>299173.7</v>
          </cell>
        </row>
        <row r="21">
          <cell r="G21">
            <v>61064.2</v>
          </cell>
          <cell r="K21">
            <v>61064.2</v>
          </cell>
          <cell r="L21">
            <v>61064.2</v>
          </cell>
        </row>
        <row r="22">
          <cell r="G22">
            <v>24414</v>
          </cell>
          <cell r="K22">
            <v>24414</v>
          </cell>
          <cell r="L22">
            <v>24414</v>
          </cell>
        </row>
        <row r="23">
          <cell r="G23">
            <v>6332.2671381600003</v>
          </cell>
          <cell r="K23">
            <v>6332.2</v>
          </cell>
          <cell r="L23">
            <v>6332.2</v>
          </cell>
        </row>
        <row r="28">
          <cell r="G28">
            <v>402.2</v>
          </cell>
          <cell r="K28">
            <v>402.2</v>
          </cell>
          <cell r="L28">
            <v>402.2</v>
          </cell>
        </row>
        <row r="32">
          <cell r="G32">
            <v>5536.5697920000011</v>
          </cell>
          <cell r="K32">
            <v>5536.6</v>
          </cell>
          <cell r="L32">
            <v>5536.6</v>
          </cell>
        </row>
        <row r="33">
          <cell r="G33">
            <v>160</v>
          </cell>
          <cell r="K33">
            <v>160</v>
          </cell>
          <cell r="L33">
            <v>160</v>
          </cell>
        </row>
        <row r="36">
          <cell r="K36">
            <v>4759.2</v>
          </cell>
        </row>
        <row r="38">
          <cell r="G38">
            <v>4759.2</v>
          </cell>
          <cell r="L38">
            <v>4759.2</v>
          </cell>
        </row>
        <row r="41">
          <cell r="G41">
            <v>5474</v>
          </cell>
          <cell r="K41">
            <v>5474</v>
          </cell>
          <cell r="L41">
            <v>5474</v>
          </cell>
        </row>
        <row r="43">
          <cell r="G43">
            <v>200</v>
          </cell>
          <cell r="K43">
            <v>200</v>
          </cell>
          <cell r="L43">
            <v>200</v>
          </cell>
        </row>
        <row r="44">
          <cell r="G44">
            <v>8280</v>
          </cell>
          <cell r="K44">
            <v>8280</v>
          </cell>
          <cell r="L44">
            <v>8280</v>
          </cell>
        </row>
        <row r="46">
          <cell r="G46">
            <v>300</v>
          </cell>
          <cell r="K46">
            <v>300</v>
          </cell>
          <cell r="L46">
            <v>300</v>
          </cell>
        </row>
        <row r="47">
          <cell r="G47">
            <v>100</v>
          </cell>
          <cell r="K47">
            <v>100</v>
          </cell>
          <cell r="L47">
            <v>100</v>
          </cell>
        </row>
        <row r="48">
          <cell r="G48">
            <v>429.7</v>
          </cell>
          <cell r="K48">
            <v>429.7</v>
          </cell>
          <cell r="L48">
            <v>429.7</v>
          </cell>
        </row>
        <row r="50">
          <cell r="G50">
            <v>1037.5</v>
          </cell>
          <cell r="K50">
            <v>1037.5</v>
          </cell>
          <cell r="L50">
            <v>1037.5</v>
          </cell>
        </row>
        <row r="54">
          <cell r="G54">
            <v>1183</v>
          </cell>
          <cell r="L54">
            <v>1183</v>
          </cell>
        </row>
        <row r="56">
          <cell r="K56">
            <v>1183</v>
          </cell>
        </row>
        <row r="59">
          <cell r="G59">
            <v>3979.4</v>
          </cell>
          <cell r="K59">
            <v>3979.4</v>
          </cell>
          <cell r="L59">
            <v>3979.4</v>
          </cell>
        </row>
        <row r="61">
          <cell r="G61">
            <v>309.39999999999998</v>
          </cell>
          <cell r="K61">
            <v>309.39999999999998</v>
          </cell>
          <cell r="L61">
            <v>309.39999999999998</v>
          </cell>
        </row>
        <row r="71">
          <cell r="G71">
            <v>30000</v>
          </cell>
          <cell r="K71">
            <v>30000</v>
          </cell>
          <cell r="L71">
            <v>30000</v>
          </cell>
        </row>
        <row r="73">
          <cell r="G73">
            <v>293.8</v>
          </cell>
          <cell r="K73">
            <v>293.8</v>
          </cell>
          <cell r="L73">
            <v>293.8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P10" sqref="P10"/>
    </sheetView>
  </sheetViews>
  <sheetFormatPr defaultRowHeight="26.25" customHeight="1"/>
  <sheetData>
    <row r="1" spans="1:17" ht="26.25" customHeight="1">
      <c r="A1" s="1" t="s">
        <v>5</v>
      </c>
    </row>
    <row r="2" spans="1:17" ht="26.25" customHeight="1">
      <c r="A2" s="4" t="s">
        <v>72</v>
      </c>
    </row>
    <row r="3" spans="1:17" ht="26.25" customHeight="1" thickBot="1">
      <c r="Q3" s="5" t="s">
        <v>6</v>
      </c>
    </row>
    <row r="4" spans="1:17" ht="26.25" customHeight="1">
      <c r="A4" s="74" t="s">
        <v>2</v>
      </c>
      <c r="B4" s="75"/>
      <c r="C4" s="78" t="s">
        <v>7</v>
      </c>
      <c r="D4" s="79"/>
      <c r="E4" s="80"/>
      <c r="F4" s="62" t="s">
        <v>8</v>
      </c>
      <c r="G4" s="63"/>
      <c r="H4" s="64"/>
      <c r="I4" s="62" t="s">
        <v>9</v>
      </c>
      <c r="J4" s="63"/>
      <c r="K4" s="64"/>
      <c r="L4" s="87" t="s">
        <v>10</v>
      </c>
      <c r="M4" s="88"/>
      <c r="N4" s="89"/>
      <c r="O4" s="62" t="s">
        <v>11</v>
      </c>
      <c r="P4" s="63"/>
      <c r="Q4" s="64"/>
    </row>
    <row r="5" spans="1:17" ht="44.25" customHeight="1" thickBot="1">
      <c r="A5" s="76"/>
      <c r="B5" s="77"/>
      <c r="C5" s="81"/>
      <c r="D5" s="82"/>
      <c r="E5" s="83"/>
      <c r="F5" s="65"/>
      <c r="G5" s="66"/>
      <c r="H5" s="67"/>
      <c r="I5" s="65"/>
      <c r="J5" s="66"/>
      <c r="K5" s="67"/>
      <c r="L5" s="68" t="s">
        <v>12</v>
      </c>
      <c r="M5" s="69"/>
      <c r="N5" s="70"/>
      <c r="O5" s="65"/>
      <c r="P5" s="66"/>
      <c r="Q5" s="67"/>
    </row>
    <row r="6" spans="1:17" ht="26.25" customHeight="1" thickBot="1">
      <c r="A6" s="6" t="s">
        <v>0</v>
      </c>
      <c r="B6" s="7" t="s">
        <v>1</v>
      </c>
      <c r="C6" s="84"/>
      <c r="D6" s="85"/>
      <c r="E6" s="86"/>
      <c r="F6" s="54" t="s">
        <v>4</v>
      </c>
      <c r="G6" s="55" t="s">
        <v>68</v>
      </c>
      <c r="H6" s="54" t="s">
        <v>73</v>
      </c>
      <c r="I6" s="54" t="s">
        <v>4</v>
      </c>
      <c r="J6" s="54" t="s">
        <v>68</v>
      </c>
      <c r="K6" s="54" t="s">
        <v>73</v>
      </c>
      <c r="L6" s="54" t="s">
        <v>4</v>
      </c>
      <c r="M6" s="54" t="s">
        <v>68</v>
      </c>
      <c r="N6" s="54" t="s">
        <v>73</v>
      </c>
      <c r="O6" s="54" t="s">
        <v>4</v>
      </c>
      <c r="P6" s="54" t="s">
        <v>68</v>
      </c>
      <c r="Q6" s="54" t="s">
        <v>73</v>
      </c>
    </row>
    <row r="7" spans="1:17" ht="26.25" customHeight="1" thickBot="1">
      <c r="A7" s="8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6.25" customHeight="1" thickBot="1">
      <c r="A8" s="59" t="s">
        <v>13</v>
      </c>
      <c r="B8" s="60"/>
      <c r="C8" s="60"/>
      <c r="D8" s="61"/>
      <c r="E8" s="10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6.25" customHeight="1" thickBot="1">
      <c r="A9" s="2">
        <v>1051</v>
      </c>
      <c r="B9" s="3"/>
      <c r="C9" s="71" t="s">
        <v>14</v>
      </c>
      <c r="D9" s="72"/>
      <c r="E9" s="73"/>
      <c r="F9" s="14">
        <f>SUM(F10+F12)</f>
        <v>453428.9369301601</v>
      </c>
      <c r="G9" s="14">
        <f t="shared" ref="G9:Q9" si="0">SUM(G10+G12)</f>
        <v>453428.90000000008</v>
      </c>
      <c r="H9" s="14">
        <f t="shared" si="0"/>
        <v>453428.90000000008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453311.3</v>
      </c>
      <c r="P9" s="14">
        <f t="shared" si="0"/>
        <v>453111.3</v>
      </c>
      <c r="Q9" s="14">
        <f t="shared" si="0"/>
        <v>453111.3</v>
      </c>
    </row>
    <row r="10" spans="1:17" ht="90.75" customHeight="1" thickBot="1">
      <c r="A10" s="13"/>
      <c r="B10" s="3">
        <v>11001</v>
      </c>
      <c r="C10" s="90" t="s">
        <v>15</v>
      </c>
      <c r="D10" s="91"/>
      <c r="E10" s="92"/>
      <c r="F10" s="16">
        <f>'havelvac 5'!I6</f>
        <v>453428.9369301601</v>
      </c>
      <c r="G10" s="16">
        <f>'havelvac 5'!J6</f>
        <v>453428.90000000008</v>
      </c>
      <c r="H10" s="16">
        <f>'havelvac 5'!K6</f>
        <v>453428.90000000008</v>
      </c>
      <c r="I10" s="17"/>
      <c r="J10" s="17"/>
      <c r="K10" s="17"/>
      <c r="L10" s="17"/>
      <c r="M10" s="17"/>
      <c r="N10" s="17"/>
      <c r="O10" s="16">
        <v>453311.3</v>
      </c>
      <c r="P10" s="16">
        <v>453111.3</v>
      </c>
      <c r="Q10" s="16">
        <v>453111.3</v>
      </c>
    </row>
    <row r="11" spans="1:17" ht="26.25" customHeight="1" thickBot="1">
      <c r="A11" s="59" t="s">
        <v>16</v>
      </c>
      <c r="B11" s="60"/>
      <c r="C11" s="60"/>
      <c r="D11" s="61"/>
      <c r="E11" s="10"/>
      <c r="F11" s="18"/>
      <c r="G11" s="19"/>
      <c r="H11" s="19"/>
      <c r="I11" s="19"/>
      <c r="J11" s="19"/>
      <c r="K11" s="19"/>
      <c r="L11" s="19"/>
      <c r="M11" s="19"/>
      <c r="N11" s="19"/>
      <c r="O11" s="18"/>
      <c r="P11" s="19"/>
      <c r="Q11" s="19"/>
    </row>
    <row r="12" spans="1:17" ht="90.75" customHeight="1" thickBot="1">
      <c r="A12" s="13"/>
      <c r="B12" s="15">
        <v>31001</v>
      </c>
      <c r="C12" s="91" t="s">
        <v>17</v>
      </c>
      <c r="D12" s="91"/>
      <c r="E12" s="92"/>
      <c r="F12" s="16"/>
      <c r="G12" s="16"/>
      <c r="H12" s="16"/>
      <c r="I12" s="17"/>
      <c r="J12" s="17"/>
      <c r="K12" s="17"/>
      <c r="L12" s="17"/>
      <c r="M12" s="16"/>
      <c r="N12" s="16"/>
      <c r="O12" s="16"/>
      <c r="P12" s="16"/>
      <c r="Q12" s="16"/>
    </row>
    <row r="13" spans="1:17" ht="26.25" customHeight="1" thickBot="1">
      <c r="A13" s="59" t="s">
        <v>18</v>
      </c>
      <c r="B13" s="60"/>
      <c r="C13" s="60"/>
      <c r="D13" s="61"/>
      <c r="E13" s="10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</sheetData>
  <mergeCells count="13">
    <mergeCell ref="A13:D13"/>
    <mergeCell ref="O4:Q5"/>
    <mergeCell ref="L5:N5"/>
    <mergeCell ref="A8:D8"/>
    <mergeCell ref="C9:E9"/>
    <mergeCell ref="A4:B5"/>
    <mergeCell ref="C4:E6"/>
    <mergeCell ref="F4:H5"/>
    <mergeCell ref="I4:K5"/>
    <mergeCell ref="L4:N4"/>
    <mergeCell ref="C10:E10"/>
    <mergeCell ref="A11:D11"/>
    <mergeCell ref="C12:E12"/>
  </mergeCells>
  <hyperlinks>
    <hyperlink ref="F4" location="_ftn1" display="_ftn1"/>
    <hyperlink ref="I4" location="_ftn2" display="_ftn2"/>
    <hyperlink ref="O4" location="_ftn3" display="_ftn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Z9"/>
  <sheetViews>
    <sheetView topLeftCell="BF1" workbookViewId="0">
      <selection activeCell="AW8" sqref="AW8"/>
    </sheetView>
  </sheetViews>
  <sheetFormatPr defaultRowHeight="15"/>
  <cols>
    <col min="1" max="1" width="6.140625" customWidth="1"/>
    <col min="2" max="2" width="13" customWidth="1"/>
    <col min="3" max="3" width="49.42578125" customWidth="1"/>
    <col min="4" max="4" width="12.28515625" customWidth="1"/>
    <col min="5" max="6" width="12.85546875" customWidth="1"/>
    <col min="7" max="7" width="14.140625" customWidth="1"/>
    <col min="8" max="8" width="11.7109375" customWidth="1"/>
    <col min="9" max="10" width="11" customWidth="1"/>
    <col min="11" max="12" width="10.85546875" customWidth="1"/>
    <col min="13" max="13" width="12.28515625" customWidth="1"/>
    <col min="14" max="16" width="11" customWidth="1"/>
    <col min="17" max="18" width="16.5703125" customWidth="1"/>
    <col min="19" max="19" width="11.7109375" customWidth="1"/>
    <col min="20" max="25" width="11" customWidth="1"/>
    <col min="26" max="26" width="12.5703125" customWidth="1"/>
    <col min="27" max="28" width="11" customWidth="1"/>
    <col min="29" max="29" width="13.85546875" customWidth="1"/>
    <col min="30" max="30" width="14.42578125" customWidth="1"/>
    <col min="31" max="31" width="12.28515625" customWidth="1"/>
    <col min="32" max="35" width="11" customWidth="1"/>
    <col min="36" max="36" width="11.7109375" customWidth="1"/>
    <col min="37" max="38" width="12.5703125" customWidth="1"/>
    <col min="39" max="48" width="11" customWidth="1"/>
    <col min="49" max="49" width="14.7109375" customWidth="1"/>
    <col min="50" max="53" width="11" customWidth="1"/>
    <col min="54" max="54" width="12" customWidth="1"/>
    <col min="55" max="61" width="11" customWidth="1"/>
    <col min="62" max="62" width="10.140625" customWidth="1"/>
    <col min="63" max="69" width="11" customWidth="1"/>
    <col min="70" max="70" width="9.85546875" customWidth="1"/>
    <col min="71" max="71" width="11" customWidth="1"/>
    <col min="72" max="72" width="13.42578125" customWidth="1"/>
    <col min="73" max="76" width="11" customWidth="1"/>
    <col min="77" max="77" width="12.7109375" customWidth="1"/>
    <col min="78" max="82" width="11" customWidth="1"/>
    <col min="83" max="84" width="10.85546875" customWidth="1"/>
    <col min="85" max="85" width="11.5703125" customWidth="1"/>
    <col min="86" max="90" width="11" customWidth="1"/>
    <col min="91" max="91" width="9.85546875" customWidth="1"/>
    <col min="92" max="94" width="11" customWidth="1"/>
    <col min="95" max="95" width="15.5703125" customWidth="1"/>
    <col min="96" max="97" width="16.28515625" customWidth="1"/>
    <col min="98" max="98" width="12" customWidth="1"/>
    <col min="99" max="99" width="14.140625" customWidth="1"/>
    <col min="100" max="100" width="9.7109375" customWidth="1"/>
    <col min="101" max="101" width="12.85546875" customWidth="1"/>
    <col min="102" max="103" width="9.42578125" customWidth="1"/>
    <col min="104" max="104" width="7.85546875" customWidth="1"/>
    <col min="105" max="105" width="9.28515625" customWidth="1"/>
    <col min="106" max="110" width="7.85546875" customWidth="1"/>
    <col min="111" max="113" width="9.85546875" customWidth="1"/>
    <col min="114" max="117" width="7.85546875" customWidth="1"/>
    <col min="122" max="122" width="11.7109375" bestFit="1" customWidth="1"/>
  </cols>
  <sheetData>
    <row r="2" spans="1:130" ht="17.25">
      <c r="A2" s="1" t="s">
        <v>19</v>
      </c>
    </row>
    <row r="5" spans="1:130" ht="27" customHeight="1">
      <c r="A5" s="93" t="s">
        <v>2</v>
      </c>
      <c r="B5" s="93"/>
      <c r="C5" s="93" t="s">
        <v>20</v>
      </c>
      <c r="D5" s="96" t="s">
        <v>74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96" t="s">
        <v>75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8"/>
      <c r="AW5" s="93" t="s">
        <v>76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 t="s">
        <v>69</v>
      </c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 t="s">
        <v>77</v>
      </c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</row>
    <row r="6" spans="1:130" ht="98.45" customHeight="1">
      <c r="A6" s="93"/>
      <c r="B6" s="93"/>
      <c r="C6" s="93"/>
      <c r="D6" s="20" t="s">
        <v>22</v>
      </c>
      <c r="E6" s="21" t="s">
        <v>23</v>
      </c>
      <c r="F6" s="21" t="s">
        <v>67</v>
      </c>
      <c r="G6" s="21" t="s">
        <v>24</v>
      </c>
      <c r="H6" s="21" t="s">
        <v>25</v>
      </c>
      <c r="I6" s="21" t="s">
        <v>26</v>
      </c>
      <c r="J6" s="21" t="s">
        <v>27</v>
      </c>
      <c r="K6" s="21" t="s">
        <v>28</v>
      </c>
      <c r="L6" s="21" t="s">
        <v>65</v>
      </c>
      <c r="M6" s="21" t="s">
        <v>29</v>
      </c>
      <c r="N6" s="21" t="s">
        <v>30</v>
      </c>
      <c r="O6" s="21" t="s">
        <v>31</v>
      </c>
      <c r="P6" s="21" t="s">
        <v>32</v>
      </c>
      <c r="Q6" s="21" t="s">
        <v>66</v>
      </c>
      <c r="R6" s="21" t="s">
        <v>35</v>
      </c>
      <c r="S6" s="21" t="s">
        <v>33</v>
      </c>
      <c r="T6" s="21" t="s">
        <v>34</v>
      </c>
      <c r="U6" s="21" t="s">
        <v>36</v>
      </c>
      <c r="V6" s="21" t="s">
        <v>37</v>
      </c>
      <c r="W6" s="21" t="s">
        <v>38</v>
      </c>
      <c r="X6" s="21" t="s">
        <v>39</v>
      </c>
      <c r="Y6" s="22" t="s">
        <v>40</v>
      </c>
      <c r="Z6" s="20" t="s">
        <v>22</v>
      </c>
      <c r="AA6" s="21" t="s">
        <v>23</v>
      </c>
      <c r="AB6" s="21" t="s">
        <v>67</v>
      </c>
      <c r="AC6" s="21" t="s">
        <v>24</v>
      </c>
      <c r="AD6" s="21" t="s">
        <v>25</v>
      </c>
      <c r="AE6" s="21" t="s">
        <v>26</v>
      </c>
      <c r="AF6" s="21" t="s">
        <v>27</v>
      </c>
      <c r="AG6" s="21" t="s">
        <v>28</v>
      </c>
      <c r="AH6" s="21" t="s">
        <v>65</v>
      </c>
      <c r="AI6" s="21" t="s">
        <v>29</v>
      </c>
      <c r="AJ6" s="21" t="s">
        <v>30</v>
      </c>
      <c r="AK6" s="21" t="s">
        <v>31</v>
      </c>
      <c r="AL6" s="21" t="s">
        <v>78</v>
      </c>
      <c r="AM6" s="21" t="s">
        <v>32</v>
      </c>
      <c r="AN6" s="21" t="s">
        <v>66</v>
      </c>
      <c r="AO6" s="21" t="s">
        <v>35</v>
      </c>
      <c r="AP6" s="21" t="s">
        <v>33</v>
      </c>
      <c r="AQ6" s="21" t="s">
        <v>34</v>
      </c>
      <c r="AR6" s="21" t="s">
        <v>36</v>
      </c>
      <c r="AS6" s="21" t="s">
        <v>37</v>
      </c>
      <c r="AT6" s="21" t="s">
        <v>38</v>
      </c>
      <c r="AU6" s="21" t="s">
        <v>39</v>
      </c>
      <c r="AV6" s="22" t="s">
        <v>40</v>
      </c>
      <c r="AW6" s="20" t="s">
        <v>22</v>
      </c>
      <c r="AX6" s="21" t="s">
        <v>23</v>
      </c>
      <c r="AY6" s="21" t="s">
        <v>67</v>
      </c>
      <c r="AZ6" s="21" t="s">
        <v>24</v>
      </c>
      <c r="BA6" s="21" t="s">
        <v>25</v>
      </c>
      <c r="BB6" s="21" t="s">
        <v>26</v>
      </c>
      <c r="BC6" s="21" t="s">
        <v>27</v>
      </c>
      <c r="BD6" s="21" t="s">
        <v>28</v>
      </c>
      <c r="BE6" s="21" t="s">
        <v>65</v>
      </c>
      <c r="BF6" s="21" t="s">
        <v>29</v>
      </c>
      <c r="BG6" s="21" t="s">
        <v>30</v>
      </c>
      <c r="BH6" s="21" t="s">
        <v>31</v>
      </c>
      <c r="BI6" s="21" t="s">
        <v>71</v>
      </c>
      <c r="BJ6" s="21" t="s">
        <v>32</v>
      </c>
      <c r="BK6" s="21" t="s">
        <v>66</v>
      </c>
      <c r="BL6" s="21" t="s">
        <v>35</v>
      </c>
      <c r="BM6" s="21" t="s">
        <v>33</v>
      </c>
      <c r="BN6" s="21" t="s">
        <v>34</v>
      </c>
      <c r="BO6" s="21" t="s">
        <v>36</v>
      </c>
      <c r="BP6" s="21" t="s">
        <v>37</v>
      </c>
      <c r="BQ6" s="21" t="s">
        <v>38</v>
      </c>
      <c r="BR6" s="21" t="s">
        <v>39</v>
      </c>
      <c r="BS6" s="22" t="s">
        <v>40</v>
      </c>
      <c r="BT6" s="20" t="s">
        <v>22</v>
      </c>
      <c r="BU6" s="21" t="s">
        <v>23</v>
      </c>
      <c r="BV6" s="21" t="s">
        <v>67</v>
      </c>
      <c r="BW6" s="21" t="s">
        <v>24</v>
      </c>
      <c r="BX6" s="21" t="s">
        <v>25</v>
      </c>
      <c r="BY6" s="21" t="s">
        <v>26</v>
      </c>
      <c r="BZ6" s="21" t="s">
        <v>27</v>
      </c>
      <c r="CA6" s="21" t="s">
        <v>28</v>
      </c>
      <c r="CB6" s="21" t="s">
        <v>65</v>
      </c>
      <c r="CC6" s="21" t="s">
        <v>29</v>
      </c>
      <c r="CD6" s="21" t="s">
        <v>30</v>
      </c>
      <c r="CE6" s="21" t="s">
        <v>31</v>
      </c>
      <c r="CF6" s="21" t="s">
        <v>71</v>
      </c>
      <c r="CG6" s="21" t="s">
        <v>32</v>
      </c>
      <c r="CH6" s="21" t="s">
        <v>66</v>
      </c>
      <c r="CI6" s="21" t="s">
        <v>35</v>
      </c>
      <c r="CJ6" s="21" t="s">
        <v>33</v>
      </c>
      <c r="CK6" s="21" t="s">
        <v>34</v>
      </c>
      <c r="CL6" s="21" t="s">
        <v>36</v>
      </c>
      <c r="CM6" s="21" t="s">
        <v>37</v>
      </c>
      <c r="CN6" s="21" t="s">
        <v>38</v>
      </c>
      <c r="CO6" s="21" t="s">
        <v>39</v>
      </c>
      <c r="CP6" s="22" t="s">
        <v>40</v>
      </c>
      <c r="CQ6" s="20" t="s">
        <v>22</v>
      </c>
      <c r="CR6" s="21" t="s">
        <v>23</v>
      </c>
      <c r="CS6" s="21" t="s">
        <v>67</v>
      </c>
      <c r="CT6" s="21" t="s">
        <v>24</v>
      </c>
      <c r="CU6" s="21" t="s">
        <v>25</v>
      </c>
      <c r="CV6" s="21" t="s">
        <v>26</v>
      </c>
      <c r="CW6" s="21" t="s">
        <v>27</v>
      </c>
      <c r="CX6" s="21" t="s">
        <v>28</v>
      </c>
      <c r="CY6" s="21" t="s">
        <v>65</v>
      </c>
      <c r="CZ6" s="21" t="s">
        <v>29</v>
      </c>
      <c r="DA6" s="21" t="s">
        <v>30</v>
      </c>
      <c r="DB6" s="21" t="s">
        <v>31</v>
      </c>
      <c r="DC6" s="21" t="s">
        <v>71</v>
      </c>
      <c r="DD6" s="21" t="s">
        <v>32</v>
      </c>
      <c r="DE6" s="21" t="s">
        <v>66</v>
      </c>
      <c r="DF6" s="21" t="s">
        <v>35</v>
      </c>
      <c r="DG6" s="21" t="s">
        <v>33</v>
      </c>
      <c r="DH6" s="21" t="s">
        <v>34</v>
      </c>
      <c r="DI6" s="21" t="s">
        <v>36</v>
      </c>
      <c r="DJ6" s="21" t="s">
        <v>37</v>
      </c>
      <c r="DK6" s="21" t="s">
        <v>38</v>
      </c>
      <c r="DL6" s="21" t="s">
        <v>39</v>
      </c>
      <c r="DM6" s="22" t="s">
        <v>40</v>
      </c>
    </row>
    <row r="7" spans="1:130" ht="27">
      <c r="A7" s="94">
        <v>1051</v>
      </c>
      <c r="B7" s="94"/>
      <c r="C7" s="23" t="s">
        <v>14</v>
      </c>
      <c r="D7" s="29">
        <f>D8+D9</f>
        <v>428957.00000000006</v>
      </c>
      <c r="E7" s="24">
        <f>E8+E9</f>
        <v>294884</v>
      </c>
      <c r="F7" s="24">
        <f>F8+F9</f>
        <v>54314.1</v>
      </c>
      <c r="G7" s="24">
        <f t="shared" ref="G7:Y7" si="0">G8+G9</f>
        <v>24441.8</v>
      </c>
      <c r="H7" s="24">
        <f t="shared" si="0"/>
        <v>6058.7</v>
      </c>
      <c r="I7" s="24">
        <f t="shared" si="0"/>
        <v>401.9</v>
      </c>
      <c r="J7" s="24">
        <f t="shared" si="0"/>
        <v>4063.7</v>
      </c>
      <c r="K7" s="24">
        <f t="shared" si="0"/>
        <v>128</v>
      </c>
      <c r="L7" s="24">
        <f t="shared" si="0"/>
        <v>0</v>
      </c>
      <c r="M7" s="24">
        <f t="shared" si="0"/>
        <v>946.6</v>
      </c>
      <c r="N7" s="24">
        <f t="shared" si="0"/>
        <v>1899</v>
      </c>
      <c r="O7" s="24">
        <f t="shared" si="0"/>
        <v>75.900000000000006</v>
      </c>
      <c r="P7" s="24">
        <f t="shared" si="0"/>
        <v>300</v>
      </c>
      <c r="Q7" s="24">
        <f t="shared" si="0"/>
        <v>0</v>
      </c>
      <c r="R7" s="24">
        <f t="shared" si="0"/>
        <v>84.5</v>
      </c>
      <c r="S7" s="24">
        <f t="shared" si="0"/>
        <v>1036.9000000000001</v>
      </c>
      <c r="T7" s="24">
        <f t="shared" si="0"/>
        <v>942.6</v>
      </c>
      <c r="U7" s="24">
        <f t="shared" si="0"/>
        <v>3466</v>
      </c>
      <c r="V7" s="24">
        <f t="shared" si="0"/>
        <v>304.2</v>
      </c>
      <c r="W7" s="24">
        <f t="shared" si="0"/>
        <v>22654</v>
      </c>
      <c r="X7" s="24">
        <f t="shared" si="0"/>
        <v>200.7</v>
      </c>
      <c r="Y7" s="24">
        <f t="shared" si="0"/>
        <v>12754.4</v>
      </c>
      <c r="Z7" s="29">
        <f>Z8+Z9</f>
        <v>453874.3000000001</v>
      </c>
      <c r="AA7" s="25">
        <f>AA8+AA9</f>
        <v>299173.7</v>
      </c>
      <c r="AB7" s="25">
        <f t="shared" ref="AB7:AV7" si="1">AB8+AB9</f>
        <v>61064.2</v>
      </c>
      <c r="AC7" s="25">
        <f t="shared" si="1"/>
        <v>24414</v>
      </c>
      <c r="AD7" s="25">
        <f t="shared" si="1"/>
        <v>7578.2</v>
      </c>
      <c r="AE7" s="25">
        <f t="shared" si="1"/>
        <v>153.69999999999999</v>
      </c>
      <c r="AF7" s="25">
        <f t="shared" si="1"/>
        <v>5102.1000000000004</v>
      </c>
      <c r="AG7" s="25">
        <f t="shared" si="1"/>
        <v>160</v>
      </c>
      <c r="AH7" s="25">
        <f t="shared" si="1"/>
        <v>0</v>
      </c>
      <c r="AI7" s="25">
        <f t="shared" si="1"/>
        <v>4759.2</v>
      </c>
      <c r="AJ7" s="25">
        <f t="shared" si="1"/>
        <v>5474</v>
      </c>
      <c r="AK7" s="25">
        <f t="shared" si="1"/>
        <v>200</v>
      </c>
      <c r="AL7" s="25">
        <f t="shared" si="1"/>
        <v>8280</v>
      </c>
      <c r="AM7" s="25">
        <f t="shared" si="1"/>
        <v>300</v>
      </c>
      <c r="AN7" s="25">
        <f t="shared" si="1"/>
        <v>100</v>
      </c>
      <c r="AO7" s="25">
        <f t="shared" si="1"/>
        <v>429.7</v>
      </c>
      <c r="AP7" s="25">
        <f t="shared" si="1"/>
        <v>1037.5</v>
      </c>
      <c r="AQ7" s="25">
        <f t="shared" si="1"/>
        <v>1183</v>
      </c>
      <c r="AR7" s="25">
        <f t="shared" si="1"/>
        <v>3979.4</v>
      </c>
      <c r="AS7" s="25">
        <f t="shared" si="1"/>
        <v>309.39999999999998</v>
      </c>
      <c r="AT7" s="25">
        <f t="shared" si="1"/>
        <v>30000</v>
      </c>
      <c r="AU7" s="25">
        <f t="shared" si="1"/>
        <v>176.2</v>
      </c>
      <c r="AV7" s="25">
        <f t="shared" si="1"/>
        <v>0</v>
      </c>
      <c r="AW7" s="26">
        <f>AW8+AW9</f>
        <v>453428.9369301601</v>
      </c>
      <c r="AX7" s="26">
        <f t="shared" ref="AX7:BR7" si="2">AX8+AX9</f>
        <v>299173.7</v>
      </c>
      <c r="AY7" s="26">
        <f t="shared" si="2"/>
        <v>61064.2</v>
      </c>
      <c r="AZ7" s="26">
        <f t="shared" si="2"/>
        <v>24414</v>
      </c>
      <c r="BA7" s="26">
        <f t="shared" si="2"/>
        <v>6332.2671381600003</v>
      </c>
      <c r="BB7" s="26">
        <f t="shared" si="2"/>
        <v>402.2</v>
      </c>
      <c r="BC7" s="26">
        <f t="shared" si="2"/>
        <v>5536.5697920000011</v>
      </c>
      <c r="BD7" s="26">
        <f t="shared" si="2"/>
        <v>160</v>
      </c>
      <c r="BE7" s="26">
        <f t="shared" si="2"/>
        <v>0</v>
      </c>
      <c r="BF7" s="26">
        <f t="shared" si="2"/>
        <v>4759.2</v>
      </c>
      <c r="BG7" s="26">
        <f t="shared" si="2"/>
        <v>5474</v>
      </c>
      <c r="BH7" s="26">
        <f t="shared" si="2"/>
        <v>200</v>
      </c>
      <c r="BI7" s="26">
        <f t="shared" si="2"/>
        <v>8280</v>
      </c>
      <c r="BJ7" s="26">
        <f t="shared" si="2"/>
        <v>300</v>
      </c>
      <c r="BK7" s="26">
        <f t="shared" si="2"/>
        <v>100</v>
      </c>
      <c r="BL7" s="26">
        <f t="shared" si="2"/>
        <v>429.7</v>
      </c>
      <c r="BM7" s="26">
        <f t="shared" si="2"/>
        <v>1037.5</v>
      </c>
      <c r="BN7" s="26">
        <f t="shared" si="2"/>
        <v>1183</v>
      </c>
      <c r="BO7" s="26">
        <f t="shared" si="2"/>
        <v>3979.4</v>
      </c>
      <c r="BP7" s="26">
        <f t="shared" si="2"/>
        <v>309.39999999999998</v>
      </c>
      <c r="BQ7" s="26">
        <f t="shared" si="2"/>
        <v>30000</v>
      </c>
      <c r="BR7" s="26">
        <f t="shared" si="2"/>
        <v>293.8</v>
      </c>
      <c r="BS7" s="26">
        <f>BS8+BS9</f>
        <v>0</v>
      </c>
      <c r="BT7" s="26">
        <f>BT8+BT9</f>
        <v>453428.90000000008</v>
      </c>
      <c r="BU7" s="26">
        <f t="shared" ref="BU7:CP7" si="3">BU8+BU9</f>
        <v>299173.7</v>
      </c>
      <c r="BV7" s="26">
        <f t="shared" si="3"/>
        <v>61064.2</v>
      </c>
      <c r="BW7" s="26">
        <f t="shared" si="3"/>
        <v>24414</v>
      </c>
      <c r="BX7" s="26">
        <f t="shared" si="3"/>
        <v>6332.2</v>
      </c>
      <c r="BY7" s="26">
        <f t="shared" si="3"/>
        <v>402.2</v>
      </c>
      <c r="BZ7" s="26">
        <f t="shared" si="3"/>
        <v>5536.6</v>
      </c>
      <c r="CA7" s="26">
        <f t="shared" si="3"/>
        <v>160</v>
      </c>
      <c r="CB7" s="26">
        <f t="shared" si="3"/>
        <v>0</v>
      </c>
      <c r="CC7" s="26">
        <f t="shared" si="3"/>
        <v>4759.2</v>
      </c>
      <c r="CD7" s="26">
        <f t="shared" si="3"/>
        <v>5474</v>
      </c>
      <c r="CE7" s="26">
        <f>CE8+CE9</f>
        <v>200</v>
      </c>
      <c r="CF7" s="26">
        <f>CF8+CF9</f>
        <v>8280</v>
      </c>
      <c r="CG7" s="26">
        <f t="shared" si="3"/>
        <v>300</v>
      </c>
      <c r="CH7" s="26">
        <f t="shared" si="3"/>
        <v>100</v>
      </c>
      <c r="CI7" s="26">
        <f t="shared" si="3"/>
        <v>429.7</v>
      </c>
      <c r="CJ7" s="26">
        <f t="shared" si="3"/>
        <v>1037.5</v>
      </c>
      <c r="CK7" s="26">
        <f t="shared" si="3"/>
        <v>1183</v>
      </c>
      <c r="CL7" s="26">
        <f t="shared" si="3"/>
        <v>3979.4</v>
      </c>
      <c r="CM7" s="26">
        <f t="shared" si="3"/>
        <v>309.39999999999998</v>
      </c>
      <c r="CN7" s="26">
        <f t="shared" si="3"/>
        <v>30000</v>
      </c>
      <c r="CO7" s="26">
        <f t="shared" si="3"/>
        <v>293.8</v>
      </c>
      <c r="CP7" s="26">
        <f t="shared" si="3"/>
        <v>0</v>
      </c>
      <c r="CQ7" s="26">
        <f>CQ8+CQ9</f>
        <v>453428.90000000008</v>
      </c>
      <c r="CR7" s="25">
        <f>CR8+CR9</f>
        <v>299173.7</v>
      </c>
      <c r="CS7" s="25">
        <f t="shared" ref="CS7:DM7" si="4">CS8+CS9</f>
        <v>61064.2</v>
      </c>
      <c r="CT7" s="25">
        <f t="shared" si="4"/>
        <v>24414</v>
      </c>
      <c r="CU7" s="25">
        <f t="shared" si="4"/>
        <v>6332.2</v>
      </c>
      <c r="CV7" s="25">
        <f t="shared" si="4"/>
        <v>402.2</v>
      </c>
      <c r="CW7" s="25">
        <f t="shared" si="4"/>
        <v>5536.6</v>
      </c>
      <c r="CX7" s="25">
        <f t="shared" si="4"/>
        <v>160</v>
      </c>
      <c r="CY7" s="25">
        <f t="shared" si="4"/>
        <v>0</v>
      </c>
      <c r="CZ7" s="25">
        <f t="shared" si="4"/>
        <v>4759.2</v>
      </c>
      <c r="DA7" s="25">
        <f t="shared" si="4"/>
        <v>5474</v>
      </c>
      <c r="DB7" s="25">
        <f t="shared" si="4"/>
        <v>200</v>
      </c>
      <c r="DC7" s="25">
        <f t="shared" si="4"/>
        <v>8280</v>
      </c>
      <c r="DD7" s="25">
        <f t="shared" si="4"/>
        <v>300</v>
      </c>
      <c r="DE7" s="25">
        <f t="shared" si="4"/>
        <v>100</v>
      </c>
      <c r="DF7" s="25">
        <f t="shared" si="4"/>
        <v>429.7</v>
      </c>
      <c r="DG7" s="25">
        <f t="shared" si="4"/>
        <v>1037.5</v>
      </c>
      <c r="DH7" s="25">
        <f t="shared" si="4"/>
        <v>1183</v>
      </c>
      <c r="DI7" s="25">
        <f t="shared" si="4"/>
        <v>3979.4</v>
      </c>
      <c r="DJ7" s="25">
        <f t="shared" si="4"/>
        <v>309.39999999999998</v>
      </c>
      <c r="DK7" s="25">
        <f t="shared" si="4"/>
        <v>30000</v>
      </c>
      <c r="DL7" s="25">
        <f t="shared" si="4"/>
        <v>293.8</v>
      </c>
      <c r="DM7" s="25">
        <f t="shared" si="4"/>
        <v>0</v>
      </c>
      <c r="DR7" s="27"/>
      <c r="DS7" s="27"/>
      <c r="DT7" s="27"/>
      <c r="DU7" s="27"/>
      <c r="DV7" s="27"/>
      <c r="DW7" s="27"/>
      <c r="DX7" s="27"/>
      <c r="DY7" s="27"/>
      <c r="DZ7" s="27"/>
    </row>
    <row r="8" spans="1:130" s="32" customFormat="1" ht="25.5">
      <c r="A8" s="95"/>
      <c r="B8" s="28">
        <v>11001</v>
      </c>
      <c r="C8" s="28" t="s">
        <v>15</v>
      </c>
      <c r="D8" s="53">
        <f>SUM(E8+F8+G8+H8+I8+J8+K8+M8+L8+N8+O8+P8+Q8+S8+T8+U8+V8+W8+X8+R8)</f>
        <v>416202.60000000003</v>
      </c>
      <c r="E8" s="29">
        <v>294884</v>
      </c>
      <c r="F8" s="29">
        <v>54314.1</v>
      </c>
      <c r="G8" s="29">
        <v>24441.8</v>
      </c>
      <c r="H8" s="29">
        <v>6058.7</v>
      </c>
      <c r="I8" s="29">
        <v>401.9</v>
      </c>
      <c r="J8" s="29">
        <v>4063.7</v>
      </c>
      <c r="K8" s="29">
        <v>128</v>
      </c>
      <c r="L8" s="29">
        <v>0</v>
      </c>
      <c r="M8" s="29">
        <v>946.6</v>
      </c>
      <c r="N8" s="29">
        <v>1899</v>
      </c>
      <c r="O8" s="29">
        <v>75.900000000000006</v>
      </c>
      <c r="P8" s="29">
        <v>300</v>
      </c>
      <c r="Q8" s="29">
        <v>0</v>
      </c>
      <c r="R8" s="29">
        <v>84.5</v>
      </c>
      <c r="S8" s="29">
        <v>1036.9000000000001</v>
      </c>
      <c r="T8" s="29">
        <v>942.6</v>
      </c>
      <c r="U8" s="29">
        <v>3466</v>
      </c>
      <c r="V8" s="29">
        <v>304.2</v>
      </c>
      <c r="W8" s="29">
        <v>22654</v>
      </c>
      <c r="X8" s="29">
        <v>200.7</v>
      </c>
      <c r="Y8" s="29">
        <v>0</v>
      </c>
      <c r="Z8" s="29">
        <f>AA8+AB8+AC8+AD8+AE8+AF8+AG8+AH8+AI8+AJ8+AK8+AL8+AM8+AN8+AO8+AP8+AQ8+AR8+AS8+AT8+AU8</f>
        <v>453874.3000000001</v>
      </c>
      <c r="AA8" s="30">
        <v>299173.7</v>
      </c>
      <c r="AB8" s="30">
        <v>61064.2</v>
      </c>
      <c r="AC8" s="30">
        <v>24414</v>
      </c>
      <c r="AD8" s="30">
        <v>7578.2</v>
      </c>
      <c r="AE8" s="30">
        <v>153.69999999999999</v>
      </c>
      <c r="AF8" s="30">
        <v>5102.1000000000004</v>
      </c>
      <c r="AG8" s="30">
        <v>160</v>
      </c>
      <c r="AH8" s="30">
        <v>0</v>
      </c>
      <c r="AI8" s="30">
        <v>4759.2</v>
      </c>
      <c r="AJ8" s="30">
        <v>5474</v>
      </c>
      <c r="AK8" s="30">
        <v>200</v>
      </c>
      <c r="AL8" s="30">
        <v>8280</v>
      </c>
      <c r="AM8" s="30">
        <v>300</v>
      </c>
      <c r="AN8" s="30">
        <v>100</v>
      </c>
      <c r="AO8" s="30">
        <v>429.7</v>
      </c>
      <c r="AP8" s="30">
        <v>1037.5</v>
      </c>
      <c r="AQ8" s="30">
        <v>1183</v>
      </c>
      <c r="AR8" s="30">
        <v>3979.4</v>
      </c>
      <c r="AS8" s="30">
        <v>309.39999999999998</v>
      </c>
      <c r="AT8" s="30">
        <v>30000</v>
      </c>
      <c r="AU8" s="30">
        <v>176.2</v>
      </c>
      <c r="AV8" s="30">
        <v>0</v>
      </c>
      <c r="AW8" s="31">
        <f>SUM(AX8+AY8+AZ8+BA8+BB8+BC8+BD8+BE8+BF8+BG8+BH8+BJ8+BK8+BL8+BM8+BN8+BO8+BP8+BQ8+BR8+BI8)</f>
        <v>453428.9369301601</v>
      </c>
      <c r="AX8" s="30">
        <f>'[2]2-ԸՆԴԱՄԵՆԸ ԾԱԽՍԵՐ'!$G$20</f>
        <v>299173.7</v>
      </c>
      <c r="AY8" s="30">
        <f>'[2]2-ԸՆԴԱՄԵՆԸ ԾԱԽՍԵՐ'!$G$21</f>
        <v>61064.2</v>
      </c>
      <c r="AZ8" s="30">
        <f>'[2]2-ԸՆԴԱՄԵՆԸ ԾԱԽՍԵՐ'!$G$22</f>
        <v>24414</v>
      </c>
      <c r="BA8" s="30">
        <f>'[2]2-ԸՆԴԱՄԵՆԸ ԾԱԽՍԵՐ'!$G$23</f>
        <v>6332.2671381600003</v>
      </c>
      <c r="BB8" s="30">
        <f>'[2]2-ԸՆԴԱՄԵՆԸ ԾԱԽՍԵՐ'!$G$28</f>
        <v>402.2</v>
      </c>
      <c r="BC8" s="30">
        <f>'[2]2-ԸՆԴԱՄԵՆԸ ԾԱԽՍԵՐ'!$G$32</f>
        <v>5536.5697920000011</v>
      </c>
      <c r="BD8" s="30">
        <f>'[2]2-ԸՆԴԱՄԵՆԸ ԾԱԽՍԵՐ'!$G$33</f>
        <v>160</v>
      </c>
      <c r="BE8" s="30"/>
      <c r="BF8" s="30">
        <f>'[2]2-ԸՆԴԱՄԵՆԸ ԾԱԽՍԵՐ'!$G$38</f>
        <v>4759.2</v>
      </c>
      <c r="BG8" s="30">
        <f>'[2]2-ԸՆԴԱՄԵՆԸ ԾԱԽՍԵՐ'!$G$41</f>
        <v>5474</v>
      </c>
      <c r="BH8" s="30">
        <f>'[2]2-ԸՆԴԱՄԵՆԸ ԾԱԽՍԵՐ'!$G$43</f>
        <v>200</v>
      </c>
      <c r="BI8" s="30">
        <f>'[2]2-ԸՆԴԱՄԵՆԸ ԾԱԽՍԵՐ'!$G$44</f>
        <v>8280</v>
      </c>
      <c r="BJ8" s="30">
        <f>'[2]2-ԸՆԴԱՄԵՆԸ ԾԱԽՍԵՐ'!$G$46</f>
        <v>300</v>
      </c>
      <c r="BK8" s="30">
        <f>'[2]2-ԸՆԴԱՄԵՆԸ ԾԱԽՍԵՐ'!$G$47</f>
        <v>100</v>
      </c>
      <c r="BL8" s="30">
        <f>'[2]2-ԸՆԴԱՄԵՆԸ ԾԱԽՍԵՐ'!$G$48</f>
        <v>429.7</v>
      </c>
      <c r="BM8" s="30">
        <f>'[2]2-ԸՆԴԱՄԵՆԸ ԾԱԽՍԵՐ'!$G$50</f>
        <v>1037.5</v>
      </c>
      <c r="BN8" s="30">
        <f>'[2]2-ԸՆԴԱՄԵՆԸ ԾԱԽՍԵՐ'!$G$54</f>
        <v>1183</v>
      </c>
      <c r="BO8" s="30">
        <f>'[2]2-ԸՆԴԱՄԵՆԸ ԾԱԽՍԵՐ'!$G$59</f>
        <v>3979.4</v>
      </c>
      <c r="BP8" s="30">
        <f>'[2]2-ԸՆԴԱՄԵՆԸ ԾԱԽՍԵՐ'!$G$61</f>
        <v>309.39999999999998</v>
      </c>
      <c r="BQ8" s="30">
        <f>'[2]2-ԸՆԴԱՄԵՆԸ ԾԱԽՍԵՐ'!$G$71</f>
        <v>30000</v>
      </c>
      <c r="BR8" s="30">
        <f>'[2]2-ԸՆԴԱՄԵՆԸ ԾԱԽՍԵՐ'!$G$73</f>
        <v>293.8</v>
      </c>
      <c r="BS8" s="30"/>
      <c r="BT8" s="31">
        <f>SUM(BU8+BV8+BW8+BX8+BY8+BZ8+CA8+CB8+CC8+CD8+CE8+CG8+CH8+CI8+CJ8+CK8+CL8+CM8+CN8+CO8+CF8)</f>
        <v>453428.90000000008</v>
      </c>
      <c r="BU8" s="30">
        <f>'[2]2-ԸՆԴԱՄԵՆԸ ԾԱԽՍԵՐ'!$K$20</f>
        <v>299173.7</v>
      </c>
      <c r="BV8" s="30">
        <f>'[2]2-ԸՆԴԱՄԵՆԸ ԾԱԽՍԵՐ'!$K$21</f>
        <v>61064.2</v>
      </c>
      <c r="BW8" s="30">
        <f>'[2]2-ԸՆԴԱՄԵՆԸ ԾԱԽՍԵՐ'!$K$22</f>
        <v>24414</v>
      </c>
      <c r="BX8" s="30">
        <f>'[2]2-ԸՆԴԱՄԵՆԸ ԾԱԽՍԵՐ'!$K$23</f>
        <v>6332.2</v>
      </c>
      <c r="BY8" s="30">
        <f>'[2]2-ԸՆԴԱՄԵՆԸ ԾԱԽՍԵՐ'!$K$28</f>
        <v>402.2</v>
      </c>
      <c r="BZ8" s="30">
        <f>'[2]2-ԸՆԴԱՄԵՆԸ ԾԱԽՍԵՐ'!$K$32</f>
        <v>5536.6</v>
      </c>
      <c r="CA8" s="30">
        <f>'[2]2-ԸՆԴԱՄԵՆԸ ԾԱԽՍԵՐ'!$K$33</f>
        <v>160</v>
      </c>
      <c r="CB8" s="30"/>
      <c r="CC8" s="30">
        <f>'[2]2-ԸՆԴԱՄԵՆԸ ԾԱԽՍԵՐ'!$K$36</f>
        <v>4759.2</v>
      </c>
      <c r="CD8" s="30">
        <f>'[2]2-ԸՆԴԱՄԵՆԸ ԾԱԽՍԵՐ'!$K$41</f>
        <v>5474</v>
      </c>
      <c r="CE8" s="30">
        <f>'[2]2-ԸՆԴԱՄԵՆԸ ԾԱԽՍԵՐ'!$K$43</f>
        <v>200</v>
      </c>
      <c r="CF8" s="30">
        <f>'[2]2-ԸՆԴԱՄԵՆԸ ԾԱԽՍԵՐ'!$K$44</f>
        <v>8280</v>
      </c>
      <c r="CG8" s="30">
        <f>'[2]2-ԸՆԴԱՄԵՆԸ ԾԱԽՍԵՐ'!$K$46</f>
        <v>300</v>
      </c>
      <c r="CH8" s="30">
        <f>'[2]2-ԸՆԴԱՄԵՆԸ ԾԱԽՍԵՐ'!$K$47</f>
        <v>100</v>
      </c>
      <c r="CI8" s="30">
        <f>'[2]2-ԸՆԴԱՄԵՆԸ ԾԱԽՍԵՐ'!$K$48</f>
        <v>429.7</v>
      </c>
      <c r="CJ8" s="30">
        <f>'[2]2-ԸՆԴԱՄԵՆԸ ԾԱԽՍԵՐ'!$K$50</f>
        <v>1037.5</v>
      </c>
      <c r="CK8" s="30">
        <f>'[2]2-ԸՆԴԱՄԵՆԸ ԾԱԽՍԵՐ'!$K$56</f>
        <v>1183</v>
      </c>
      <c r="CL8" s="30">
        <f>'[2]2-ԸՆԴԱՄԵՆԸ ԾԱԽՍԵՐ'!$K$59</f>
        <v>3979.4</v>
      </c>
      <c r="CM8" s="30">
        <f>'[2]2-ԸՆԴԱՄԵՆԸ ԾԱԽՍԵՐ'!$K$61</f>
        <v>309.39999999999998</v>
      </c>
      <c r="CN8" s="30">
        <f>'[2]2-ԸՆԴԱՄԵՆԸ ԾԱԽՍԵՐ'!$K$71</f>
        <v>30000</v>
      </c>
      <c r="CO8" s="30">
        <f>'[2]2-ԸՆԴԱՄԵՆԸ ԾԱԽՍԵՐ'!$K$73</f>
        <v>293.8</v>
      </c>
      <c r="CP8" s="30"/>
      <c r="CQ8" s="30">
        <f>CR8+CS8+CT8+CU8+CV8+CW8+CX8+CY8+CZ8+DA8+DB8+DD8+DE8+DF8+DG8+DH8+DI8+DJ8+DK8+DL8+DC8</f>
        <v>453428.90000000008</v>
      </c>
      <c r="CR8" s="30">
        <f>'[2]2-ԸՆԴԱՄԵՆԸ ԾԱԽՍԵՐ'!$L$20</f>
        <v>299173.7</v>
      </c>
      <c r="CS8" s="30">
        <f>'[2]2-ԸՆԴԱՄԵՆԸ ԾԱԽՍԵՐ'!$L$21</f>
        <v>61064.2</v>
      </c>
      <c r="CT8" s="30">
        <f>'[2]2-ԸՆԴԱՄԵՆԸ ԾԱԽՍԵՐ'!$L$22</f>
        <v>24414</v>
      </c>
      <c r="CU8" s="30">
        <f>'[2]2-ԸՆԴԱՄԵՆԸ ԾԱԽՍԵՐ'!$L$23</f>
        <v>6332.2</v>
      </c>
      <c r="CV8" s="30">
        <f>'[2]2-ԸՆԴԱՄԵՆԸ ԾԱԽՍԵՐ'!$L$28</f>
        <v>402.2</v>
      </c>
      <c r="CW8" s="30">
        <f>'[2]2-ԸՆԴԱՄԵՆԸ ԾԱԽՍԵՐ'!$L$32</f>
        <v>5536.6</v>
      </c>
      <c r="CX8" s="30">
        <f>'[2]2-ԸՆԴԱՄԵՆԸ ԾԱԽՍԵՐ'!$L$33</f>
        <v>160</v>
      </c>
      <c r="CY8" s="30"/>
      <c r="CZ8" s="30">
        <f>'[2]2-ԸՆԴԱՄԵՆԸ ԾԱԽՍԵՐ'!$L$38</f>
        <v>4759.2</v>
      </c>
      <c r="DA8" s="30">
        <f>'[2]2-ԸՆԴԱՄԵՆԸ ԾԱԽՍԵՐ'!$L$41</f>
        <v>5474</v>
      </c>
      <c r="DB8" s="30">
        <f>'[2]2-ԸՆԴԱՄԵՆԸ ԾԱԽՍԵՐ'!$L$43</f>
        <v>200</v>
      </c>
      <c r="DC8" s="30">
        <f>'[2]2-ԸՆԴԱՄԵՆԸ ԾԱԽՍԵՐ'!$L$44</f>
        <v>8280</v>
      </c>
      <c r="DD8" s="30">
        <f>'[2]2-ԸՆԴԱՄԵՆԸ ԾԱԽՍԵՐ'!$L$46</f>
        <v>300</v>
      </c>
      <c r="DE8" s="30">
        <f>'[2]2-ԸՆԴԱՄԵՆԸ ԾԱԽՍԵՐ'!$L$47</f>
        <v>100</v>
      </c>
      <c r="DF8" s="30">
        <f>'[2]2-ԸՆԴԱՄԵՆԸ ԾԱԽՍԵՐ'!$L$48</f>
        <v>429.7</v>
      </c>
      <c r="DG8" s="30">
        <f>'[2]2-ԸՆԴԱՄԵՆԸ ԾԱԽՍԵՐ'!$L$50</f>
        <v>1037.5</v>
      </c>
      <c r="DH8" s="30">
        <f>'[2]2-ԸՆԴԱՄԵՆԸ ԾԱԽՍԵՐ'!$L$54</f>
        <v>1183</v>
      </c>
      <c r="DI8" s="30">
        <f>'[2]2-ԸՆԴԱՄԵՆԸ ԾԱԽՍԵՐ'!$L$59</f>
        <v>3979.4</v>
      </c>
      <c r="DJ8" s="30">
        <f>'[2]2-ԸՆԴԱՄԵՆԸ ԾԱԽՍԵՐ'!$L$61</f>
        <v>309.39999999999998</v>
      </c>
      <c r="DK8" s="30">
        <f>'[2]2-ԸՆԴԱՄԵՆԸ ԾԱԽՍԵՐ'!$L$71</f>
        <v>30000</v>
      </c>
      <c r="DL8" s="30">
        <f>'[2]2-ԸՆԴԱՄԵՆԸ ԾԱԽՍԵՐ'!$L$73</f>
        <v>293.8</v>
      </c>
      <c r="DM8" s="30"/>
    </row>
    <row r="9" spans="1:130" s="32" customFormat="1" ht="25.5">
      <c r="A9" s="95"/>
      <c r="B9" s="28">
        <v>31001</v>
      </c>
      <c r="C9" s="28" t="s">
        <v>64</v>
      </c>
      <c r="D9" s="56">
        <f>Y9</f>
        <v>12754.4</v>
      </c>
      <c r="E9" s="33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>
        <v>12754.4</v>
      </c>
      <c r="Z9" s="57">
        <f>SUM(AA9+AC9+AD9+AE9+AF9+AG9+AH9+AI9+AJ9+AK9+AM9+AN9+AP9+AQ9+AR9+AS9+AT9+AU9+AO9+AV9)</f>
        <v>0</v>
      </c>
      <c r="AA9" s="33"/>
      <c r="AB9" s="33"/>
      <c r="AC9" s="33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>
        <v>0</v>
      </c>
      <c r="AW9" s="31">
        <f>SUM(AX9+AZ9+BA9+BB9+BC9+BD9+BE9+BF9+BG9+BH9+BJ9+BK9+BL9+BM9+BN9+BO9+BP9+BQ9+BR9+BS9)</f>
        <v>0</v>
      </c>
      <c r="AX9" s="33"/>
      <c r="AY9" s="33"/>
      <c r="AZ9" s="33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>
        <f t="shared" ref="BT9" si="5">SUM(BU9+BW9+BX9+BY9+BZ9+CA9+CB9+CC9+CD9+CE9+CG9+CH9+CI9+CJ9+CK9+CL9+CM9+CN9+CO9+CP9)</f>
        <v>0</v>
      </c>
      <c r="BU9" s="33"/>
      <c r="BV9" s="33"/>
      <c r="BW9" s="33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>
        <f>SUM(CR9+CT9+CU9+CV9+CW9+CX9+CY9+CZ9+DA9+DB9+DD9+DE9+DF9+DG9+DH9+DI9+DJ9+DK9+DL9+DM9)</f>
        <v>0</v>
      </c>
      <c r="CR9" s="33"/>
      <c r="CS9" s="33"/>
      <c r="CT9" s="33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</row>
  </sheetData>
  <mergeCells count="9">
    <mergeCell ref="CQ5:DM5"/>
    <mergeCell ref="A7:B7"/>
    <mergeCell ref="A8:A9"/>
    <mergeCell ref="A5:B6"/>
    <mergeCell ref="C5:C6"/>
    <mergeCell ref="D5:Y5"/>
    <mergeCell ref="Z5:AV5"/>
    <mergeCell ref="AW5:BS5"/>
    <mergeCell ref="BT5:CP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workbookViewId="0">
      <selection activeCell="H7" sqref="H7"/>
    </sheetView>
  </sheetViews>
  <sheetFormatPr defaultRowHeight="15"/>
  <cols>
    <col min="1" max="1" width="5.140625" customWidth="1"/>
    <col min="2" max="2" width="13" customWidth="1"/>
    <col min="3" max="3" width="54.28515625" customWidth="1"/>
    <col min="4" max="6" width="9.140625" customWidth="1"/>
    <col min="7" max="7" width="12.85546875" customWidth="1"/>
    <col min="8" max="8" width="13.5703125" customWidth="1"/>
    <col min="9" max="9" width="12.85546875" customWidth="1"/>
    <col min="10" max="10" width="15.42578125" customWidth="1"/>
    <col min="11" max="11" width="13.28515625" customWidth="1"/>
    <col min="13" max="13" width="12.7109375" bestFit="1" customWidth="1"/>
    <col min="14" max="18" width="14.5703125" customWidth="1"/>
  </cols>
  <sheetData>
    <row r="2" spans="1:18" ht="17.25">
      <c r="A2" s="34" t="s">
        <v>41</v>
      </c>
    </row>
    <row r="4" spans="1:18" ht="35.25" customHeight="1">
      <c r="A4" s="93" t="s">
        <v>2</v>
      </c>
      <c r="B4" s="93"/>
      <c r="C4" s="93" t="s">
        <v>20</v>
      </c>
      <c r="D4" s="93" t="s">
        <v>42</v>
      </c>
      <c r="E4" s="93"/>
      <c r="F4" s="93"/>
      <c r="G4" s="93" t="s">
        <v>74</v>
      </c>
      <c r="H4" s="93" t="s">
        <v>75</v>
      </c>
      <c r="I4" s="93" t="s">
        <v>21</v>
      </c>
      <c r="J4" s="93" t="s">
        <v>69</v>
      </c>
      <c r="K4" s="93" t="s">
        <v>79</v>
      </c>
    </row>
    <row r="5" spans="1:18">
      <c r="A5" s="93"/>
      <c r="B5" s="93"/>
      <c r="C5" s="93"/>
      <c r="D5" s="35" t="s">
        <v>43</v>
      </c>
      <c r="E5" s="35" t="s">
        <v>44</v>
      </c>
      <c r="F5" s="35" t="s">
        <v>45</v>
      </c>
      <c r="G5" s="93"/>
      <c r="H5" s="93"/>
      <c r="I5" s="93"/>
      <c r="J5" s="93"/>
      <c r="K5" s="93"/>
    </row>
    <row r="6" spans="1:18" ht="27">
      <c r="A6" s="94">
        <v>1051</v>
      </c>
      <c r="B6" s="94"/>
      <c r="C6" s="23" t="s">
        <v>14</v>
      </c>
      <c r="D6" s="36" t="s">
        <v>46</v>
      </c>
      <c r="E6" s="36" t="s">
        <v>46</v>
      </c>
      <c r="F6" s="36" t="s">
        <v>46</v>
      </c>
      <c r="G6" s="37">
        <f>SUM(G7+G8)</f>
        <v>428957.00000000006</v>
      </c>
      <c r="H6" s="37">
        <f>SUM(H7+H8)</f>
        <v>453874.3000000001</v>
      </c>
      <c r="I6" s="37">
        <f>SUM(I7+I8)</f>
        <v>453428.9369301601</v>
      </c>
      <c r="J6" s="37">
        <f>SUM(J7+J8)</f>
        <v>453428.90000000008</v>
      </c>
      <c r="K6" s="37">
        <f>SUM(K7+K8)</f>
        <v>453428.90000000008</v>
      </c>
      <c r="M6" s="27"/>
      <c r="N6" s="27"/>
      <c r="O6" s="27"/>
      <c r="P6" s="27"/>
      <c r="Q6" s="27"/>
      <c r="R6" s="27"/>
    </row>
    <row r="7" spans="1:18" ht="25.5">
      <c r="A7" s="95"/>
      <c r="B7" s="28">
        <v>11001</v>
      </c>
      <c r="C7" s="28" t="s">
        <v>15</v>
      </c>
      <c r="D7" s="38" t="s">
        <v>47</v>
      </c>
      <c r="E7" s="38" t="s">
        <v>47</v>
      </c>
      <c r="F7" s="38" t="s">
        <v>47</v>
      </c>
      <c r="G7" s="30">
        <f>+havelvac4!D8</f>
        <v>416202.60000000003</v>
      </c>
      <c r="H7" s="30">
        <f>+havelvac4!Z8</f>
        <v>453874.3000000001</v>
      </c>
      <c r="I7" s="30">
        <f>havelvac4!AW8</f>
        <v>453428.9369301601</v>
      </c>
      <c r="J7" s="30">
        <f>havelvac4!BT8</f>
        <v>453428.90000000008</v>
      </c>
      <c r="K7" s="30">
        <f>havelvac4!CQ8</f>
        <v>453428.90000000008</v>
      </c>
      <c r="M7" s="27"/>
      <c r="P7" s="27"/>
    </row>
    <row r="8" spans="1:18" ht="25.5">
      <c r="A8" s="95"/>
      <c r="B8" s="28">
        <v>31001</v>
      </c>
      <c r="C8" s="28" t="s">
        <v>64</v>
      </c>
      <c r="D8" s="38" t="s">
        <v>47</v>
      </c>
      <c r="E8" s="38" t="s">
        <v>47</v>
      </c>
      <c r="F8" s="38" t="s">
        <v>47</v>
      </c>
      <c r="G8" s="58">
        <f>+havelvac4!D9</f>
        <v>12754.4</v>
      </c>
      <c r="H8" s="30">
        <f>havelvac4!AW9</f>
        <v>0</v>
      </c>
      <c r="I8" s="30">
        <f>havelvac4!AW9</f>
        <v>0</v>
      </c>
      <c r="J8" s="30">
        <f>havelvac4!BT9</f>
        <v>0</v>
      </c>
      <c r="K8" s="30">
        <f>havelvac4!CQ9</f>
        <v>0</v>
      </c>
    </row>
  </sheetData>
  <mergeCells count="10">
    <mergeCell ref="J4:J5"/>
    <mergeCell ref="K4:K5"/>
    <mergeCell ref="A6:B6"/>
    <mergeCell ref="A7:A8"/>
    <mergeCell ref="A4:B5"/>
    <mergeCell ref="C4:C5"/>
    <mergeCell ref="D4:F4"/>
    <mergeCell ref="G4:G5"/>
    <mergeCell ref="H4:H5"/>
    <mergeCell ref="I4:I5"/>
  </mergeCells>
  <hyperlinks>
    <hyperlink ref="D4" location="_ftn1" display="_ft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topLeftCell="O1" workbookViewId="0">
      <selection activeCell="O7" sqref="O7"/>
    </sheetView>
  </sheetViews>
  <sheetFormatPr defaultColWidth="9.140625" defaultRowHeight="15"/>
  <cols>
    <col min="1" max="1" width="4" style="39" customWidth="1"/>
    <col min="2" max="2" width="7.28515625" style="39" customWidth="1"/>
    <col min="3" max="3" width="43.85546875" style="39" customWidth="1"/>
    <col min="4" max="4" width="12.28515625" style="39" customWidth="1"/>
    <col min="5" max="6" width="3.28515625" style="39" customWidth="1"/>
    <col min="7" max="7" width="4.85546875" style="39" customWidth="1"/>
    <col min="8" max="8" width="2.5703125" style="39" customWidth="1"/>
    <col min="9" max="14" width="3.28515625" style="39" customWidth="1"/>
    <col min="15" max="15" width="8.5703125" style="39" customWidth="1"/>
    <col min="16" max="16" width="10.42578125" style="39" customWidth="1"/>
    <col min="17" max="18" width="3.28515625" style="39" customWidth="1"/>
    <col min="19" max="19" width="5.5703125" style="39" customWidth="1"/>
    <col min="20" max="20" width="3.85546875" style="39" customWidth="1"/>
    <col min="21" max="26" width="3.28515625" style="39" customWidth="1"/>
    <col min="27" max="27" width="10.42578125" style="39" customWidth="1"/>
    <col min="28" max="28" width="14.140625" style="39" customWidth="1"/>
    <col min="29" max="30" width="3.42578125" style="39" customWidth="1"/>
    <col min="31" max="31" width="5.42578125" style="39" customWidth="1"/>
    <col min="32" max="32" width="3.7109375" style="39" customWidth="1"/>
    <col min="33" max="38" width="3.42578125" style="39" customWidth="1"/>
    <col min="39" max="39" width="8.85546875" style="39" customWidth="1"/>
    <col min="40" max="40" width="13.7109375" style="39" customWidth="1"/>
    <col min="41" max="41" width="5.42578125" style="39" customWidth="1"/>
    <col min="42" max="42" width="3.5703125" style="39" customWidth="1"/>
    <col min="43" max="43" width="4.7109375" style="39" customWidth="1"/>
    <col min="44" max="44" width="7" style="39" customWidth="1"/>
    <col min="45" max="50" width="3.5703125" style="39" customWidth="1"/>
    <col min="51" max="51" width="9.7109375" style="39" customWidth="1"/>
    <col min="52" max="52" width="13.5703125" style="39" customWidth="1"/>
    <col min="53" max="53" width="8.7109375" style="39" customWidth="1"/>
    <col min="54" max="54" width="3.7109375" style="39" customWidth="1"/>
    <col min="55" max="55" width="7.42578125" style="39" customWidth="1"/>
    <col min="56" max="56" width="6.5703125" style="39" customWidth="1"/>
    <col min="57" max="62" width="3.7109375" style="39" customWidth="1"/>
    <col min="63" max="63" width="10.140625" style="39" customWidth="1"/>
    <col min="64" max="64" width="4.7109375" style="39" customWidth="1"/>
    <col min="65" max="16384" width="9.140625" style="39"/>
  </cols>
  <sheetData>
    <row r="1" spans="1:63">
      <c r="A1" s="101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63" ht="15.75" thickBot="1"/>
    <row r="3" spans="1:63" ht="44.25" customHeight="1">
      <c r="A3" s="102" t="s">
        <v>2</v>
      </c>
      <c r="B3" s="99"/>
      <c r="C3" s="99" t="s">
        <v>20</v>
      </c>
      <c r="D3" s="99" t="s">
        <v>74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 t="s">
        <v>81</v>
      </c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 t="s">
        <v>49</v>
      </c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 t="s">
        <v>70</v>
      </c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 t="s">
        <v>80</v>
      </c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100"/>
    </row>
    <row r="4" spans="1:63" ht="99" customHeight="1" thickBot="1">
      <c r="A4" s="103"/>
      <c r="B4" s="104"/>
      <c r="C4" s="104"/>
      <c r="D4" s="40" t="s">
        <v>22</v>
      </c>
      <c r="E4" s="40" t="s">
        <v>50</v>
      </c>
      <c r="F4" s="40" t="s">
        <v>51</v>
      </c>
      <c r="G4" s="40" t="s">
        <v>52</v>
      </c>
      <c r="H4" s="40" t="s">
        <v>53</v>
      </c>
      <c r="I4" s="40" t="s">
        <v>54</v>
      </c>
      <c r="J4" s="40" t="s">
        <v>55</v>
      </c>
      <c r="K4" s="40" t="s">
        <v>56</v>
      </c>
      <c r="L4" s="40" t="s">
        <v>57</v>
      </c>
      <c r="M4" s="40" t="s">
        <v>58</v>
      </c>
      <c r="N4" s="40" t="s">
        <v>59</v>
      </c>
      <c r="O4" s="40" t="s">
        <v>60</v>
      </c>
      <c r="P4" s="40" t="s">
        <v>22</v>
      </c>
      <c r="Q4" s="40" t="s">
        <v>50</v>
      </c>
      <c r="R4" s="40" t="s">
        <v>51</v>
      </c>
      <c r="S4" s="40" t="s">
        <v>52</v>
      </c>
      <c r="T4" s="40" t="s">
        <v>53</v>
      </c>
      <c r="U4" s="40" t="s">
        <v>54</v>
      </c>
      <c r="V4" s="40" t="s">
        <v>55</v>
      </c>
      <c r="W4" s="40" t="s">
        <v>56</v>
      </c>
      <c r="X4" s="40" t="s">
        <v>57</v>
      </c>
      <c r="Y4" s="40" t="s">
        <v>58</v>
      </c>
      <c r="Z4" s="40" t="s">
        <v>59</v>
      </c>
      <c r="AA4" s="40" t="s">
        <v>60</v>
      </c>
      <c r="AB4" s="40" t="s">
        <v>22</v>
      </c>
      <c r="AC4" s="40" t="s">
        <v>50</v>
      </c>
      <c r="AD4" s="40" t="s">
        <v>51</v>
      </c>
      <c r="AE4" s="40" t="s">
        <v>52</v>
      </c>
      <c r="AF4" s="40" t="s">
        <v>53</v>
      </c>
      <c r="AG4" s="40" t="s">
        <v>54</v>
      </c>
      <c r="AH4" s="40" t="s">
        <v>55</v>
      </c>
      <c r="AI4" s="40" t="s">
        <v>56</v>
      </c>
      <c r="AJ4" s="40" t="s">
        <v>57</v>
      </c>
      <c r="AK4" s="40" t="s">
        <v>58</v>
      </c>
      <c r="AL4" s="40" t="s">
        <v>59</v>
      </c>
      <c r="AM4" s="40" t="s">
        <v>60</v>
      </c>
      <c r="AN4" s="40" t="s">
        <v>22</v>
      </c>
      <c r="AO4" s="40" t="s">
        <v>50</v>
      </c>
      <c r="AP4" s="40" t="s">
        <v>51</v>
      </c>
      <c r="AQ4" s="40" t="s">
        <v>52</v>
      </c>
      <c r="AR4" s="40" t="s">
        <v>53</v>
      </c>
      <c r="AS4" s="40" t="s">
        <v>54</v>
      </c>
      <c r="AT4" s="40" t="s">
        <v>55</v>
      </c>
      <c r="AU4" s="40" t="s">
        <v>56</v>
      </c>
      <c r="AV4" s="40" t="s">
        <v>57</v>
      </c>
      <c r="AW4" s="40" t="s">
        <v>58</v>
      </c>
      <c r="AX4" s="40" t="s">
        <v>59</v>
      </c>
      <c r="AY4" s="40" t="s">
        <v>60</v>
      </c>
      <c r="AZ4" s="40" t="s">
        <v>22</v>
      </c>
      <c r="BA4" s="40" t="s">
        <v>50</v>
      </c>
      <c r="BB4" s="40" t="s">
        <v>51</v>
      </c>
      <c r="BC4" s="40" t="s">
        <v>52</v>
      </c>
      <c r="BD4" s="40" t="s">
        <v>53</v>
      </c>
      <c r="BE4" s="40" t="s">
        <v>54</v>
      </c>
      <c r="BF4" s="40" t="s">
        <v>55</v>
      </c>
      <c r="BG4" s="40" t="s">
        <v>56</v>
      </c>
      <c r="BH4" s="40" t="s">
        <v>57</v>
      </c>
      <c r="BI4" s="40" t="s">
        <v>58</v>
      </c>
      <c r="BJ4" s="40" t="s">
        <v>59</v>
      </c>
      <c r="BK4" s="41" t="s">
        <v>60</v>
      </c>
    </row>
    <row r="5" spans="1:63" ht="27">
      <c r="A5" s="94">
        <v>1051</v>
      </c>
      <c r="B5" s="94"/>
      <c r="C5" s="23" t="s">
        <v>14</v>
      </c>
      <c r="D5" s="42">
        <f>+D6+D7</f>
        <v>428957.00000000006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52">
        <f t="shared" ref="O5" si="0">+O6+O7</f>
        <v>428957.00000000006</v>
      </c>
      <c r="P5" s="42">
        <f>+P6+P7</f>
        <v>453874.3000000001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>
        <f t="shared" ref="AA5" si="1">+AA6+AA7</f>
        <v>453874.3000000001</v>
      </c>
      <c r="AB5" s="42">
        <f>+AB6+AB7</f>
        <v>453428.9369301601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52">
        <f>AM6+AM7</f>
        <v>453428.9369301601</v>
      </c>
      <c r="AN5" s="42">
        <f>+AN6+AN7</f>
        <v>453428.90000000008</v>
      </c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>
        <f>+AY6+AY7</f>
        <v>453428.90000000008</v>
      </c>
      <c r="AZ5" s="42">
        <f>+AZ6+AZ7</f>
        <v>453428.90000000008</v>
      </c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>
        <f>+BK6+BK7</f>
        <v>453428.90000000008</v>
      </c>
    </row>
    <row r="6" spans="1:63" ht="25.5">
      <c r="A6" s="95"/>
      <c r="B6" s="28">
        <v>11001</v>
      </c>
      <c r="C6" s="28" t="s">
        <v>15</v>
      </c>
      <c r="D6" s="43">
        <f>O6</f>
        <v>416202.60000000003</v>
      </c>
      <c r="E6" s="43"/>
      <c r="F6" s="43"/>
      <c r="G6" s="30"/>
      <c r="H6" s="43"/>
      <c r="I6" s="43"/>
      <c r="J6" s="43"/>
      <c r="K6" s="43"/>
      <c r="L6" s="43"/>
      <c r="M6" s="43"/>
      <c r="N6" s="43"/>
      <c r="O6" s="43">
        <f>havelvac4!D8</f>
        <v>416202.60000000003</v>
      </c>
      <c r="P6" s="43">
        <f>AA6</f>
        <v>453874.3000000001</v>
      </c>
      <c r="Q6" s="43"/>
      <c r="R6" s="43"/>
      <c r="S6" s="30"/>
      <c r="T6" s="43"/>
      <c r="U6" s="43"/>
      <c r="V6" s="43"/>
      <c r="W6" s="43"/>
      <c r="X6" s="43"/>
      <c r="Y6" s="43"/>
      <c r="Z6" s="43"/>
      <c r="AA6" s="43">
        <f>havelvac4!Z8</f>
        <v>453874.3000000001</v>
      </c>
      <c r="AB6" s="43">
        <f>AM6</f>
        <v>453428.9369301601</v>
      </c>
      <c r="AC6" s="43"/>
      <c r="AD6" s="43"/>
      <c r="AE6" s="30"/>
      <c r="AF6" s="30"/>
      <c r="AG6" s="43"/>
      <c r="AH6" s="43"/>
      <c r="AI6" s="43"/>
      <c r="AJ6" s="43"/>
      <c r="AK6" s="43"/>
      <c r="AL6" s="43"/>
      <c r="AM6" s="43">
        <f>havelvac4!AW8</f>
        <v>453428.9369301601</v>
      </c>
      <c r="AN6" s="43">
        <f>AY6</f>
        <v>453428.90000000008</v>
      </c>
      <c r="AO6" s="30"/>
      <c r="AP6" s="43"/>
      <c r="AQ6" s="43"/>
      <c r="AR6" s="30"/>
      <c r="AS6" s="43"/>
      <c r="AT6" s="43"/>
      <c r="AU6" s="43"/>
      <c r="AV6" s="43"/>
      <c r="AW6" s="43"/>
      <c r="AX6" s="43"/>
      <c r="AY6" s="43">
        <f>havelvac4!BT8</f>
        <v>453428.90000000008</v>
      </c>
      <c r="AZ6" s="44">
        <f>BK6</f>
        <v>453428.90000000008</v>
      </c>
      <c r="BA6" s="30"/>
      <c r="BB6" s="44"/>
      <c r="BC6" s="44"/>
      <c r="BD6" s="30"/>
      <c r="BE6" s="44"/>
      <c r="BF6" s="44"/>
      <c r="BG6" s="44"/>
      <c r="BH6" s="44"/>
      <c r="BI6" s="44"/>
      <c r="BJ6" s="44"/>
      <c r="BK6" s="44">
        <f>havelvac4!CQ8</f>
        <v>453428.90000000008</v>
      </c>
    </row>
    <row r="7" spans="1:63" ht="25.5">
      <c r="A7" s="95"/>
      <c r="B7" s="28">
        <v>31001</v>
      </c>
      <c r="C7" s="28" t="s">
        <v>64</v>
      </c>
      <c r="D7" s="30">
        <f>O7</f>
        <v>12754.4</v>
      </c>
      <c r="E7" s="43"/>
      <c r="F7" s="43"/>
      <c r="G7" s="30"/>
      <c r="H7" s="30"/>
      <c r="I7" s="43"/>
      <c r="J7" s="43"/>
      <c r="K7" s="43"/>
      <c r="L7" s="43"/>
      <c r="M7" s="43"/>
      <c r="N7" s="43"/>
      <c r="O7" s="43">
        <f>havelvac4!D9</f>
        <v>12754.4</v>
      </c>
      <c r="P7" s="43">
        <f>AA7</f>
        <v>0</v>
      </c>
      <c r="Q7" s="43"/>
      <c r="R7" s="43"/>
      <c r="S7" s="30"/>
      <c r="T7" s="43"/>
      <c r="U7" s="43"/>
      <c r="V7" s="43"/>
      <c r="W7" s="43"/>
      <c r="X7" s="43"/>
      <c r="Y7" s="43"/>
      <c r="Z7" s="43"/>
      <c r="AA7" s="43">
        <f>havelvac4!Z9</f>
        <v>0</v>
      </c>
      <c r="AB7" s="43">
        <f>AM7</f>
        <v>0</v>
      </c>
      <c r="AC7" s="43"/>
      <c r="AD7" s="43"/>
      <c r="AE7" s="30"/>
      <c r="AF7" s="43"/>
      <c r="AG7" s="43"/>
      <c r="AH7" s="43"/>
      <c r="AI7" s="43"/>
      <c r="AJ7" s="43"/>
      <c r="AK7" s="43"/>
      <c r="AL7" s="43"/>
      <c r="AM7" s="43">
        <f>havelvac4!AW9</f>
        <v>0</v>
      </c>
      <c r="AN7" s="30">
        <f>AY7</f>
        <v>0</v>
      </c>
      <c r="AO7" s="43"/>
      <c r="AP7" s="43"/>
      <c r="AQ7" s="30"/>
      <c r="AR7" s="43"/>
      <c r="AS7" s="43"/>
      <c r="AT7" s="43"/>
      <c r="AU7" s="43"/>
      <c r="AV7" s="43"/>
      <c r="AW7" s="43"/>
      <c r="AX7" s="43"/>
      <c r="AY7" s="43">
        <f>havelvac4!BT9</f>
        <v>0</v>
      </c>
      <c r="AZ7" s="44">
        <f>BK7</f>
        <v>0</v>
      </c>
      <c r="BA7" s="44"/>
      <c r="BB7" s="44"/>
      <c r="BC7" s="30"/>
      <c r="BD7" s="44"/>
      <c r="BE7" s="44"/>
      <c r="BF7" s="44"/>
      <c r="BG7" s="44"/>
      <c r="BH7" s="44"/>
      <c r="BI7" s="44"/>
      <c r="BJ7" s="44"/>
      <c r="BK7" s="44">
        <f>havelvac4!CQ9</f>
        <v>0</v>
      </c>
    </row>
    <row r="8" spans="1:63">
      <c r="AZ8" s="45"/>
    </row>
  </sheetData>
  <mergeCells count="10">
    <mergeCell ref="AN3:AY3"/>
    <mergeCell ref="AZ3:BK3"/>
    <mergeCell ref="A5:B5"/>
    <mergeCell ref="A6:A7"/>
    <mergeCell ref="A1:K1"/>
    <mergeCell ref="A3:B4"/>
    <mergeCell ref="C3:C4"/>
    <mergeCell ref="D3:O3"/>
    <mergeCell ref="P3:AA3"/>
    <mergeCell ref="AB3:AM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9" sqref="D19"/>
    </sheetView>
  </sheetViews>
  <sheetFormatPr defaultRowHeight="15"/>
  <cols>
    <col min="1" max="1" width="55.85546875" customWidth="1"/>
    <col min="2" max="5" width="31.5703125" customWidth="1"/>
  </cols>
  <sheetData>
    <row r="2" spans="1:5">
      <c r="A2" s="4" t="s">
        <v>5</v>
      </c>
    </row>
    <row r="3" spans="1:5">
      <c r="A3" s="4" t="s">
        <v>82</v>
      </c>
    </row>
    <row r="4" spans="1:5">
      <c r="E4" s="46" t="s">
        <v>61</v>
      </c>
    </row>
    <row r="5" spans="1:5" ht="32.25" customHeight="1">
      <c r="A5" s="47"/>
      <c r="B5" s="48" t="s">
        <v>3</v>
      </c>
      <c r="C5" s="48" t="s">
        <v>4</v>
      </c>
      <c r="D5" s="48" t="s">
        <v>68</v>
      </c>
      <c r="E5" s="48" t="s">
        <v>73</v>
      </c>
    </row>
    <row r="6" spans="1:5" ht="48.75" customHeight="1">
      <c r="A6" s="49" t="s">
        <v>83</v>
      </c>
      <c r="B6" s="50" t="s">
        <v>46</v>
      </c>
      <c r="C6" s="51">
        <v>425252.9</v>
      </c>
      <c r="D6" s="51">
        <v>448398.1</v>
      </c>
      <c r="E6" s="51">
        <v>448398.1</v>
      </c>
    </row>
    <row r="7" spans="1:5" ht="40.5">
      <c r="A7" s="49" t="s">
        <v>84</v>
      </c>
      <c r="B7" s="51">
        <f>'havelvac 5'!H6</f>
        <v>453874.3000000001</v>
      </c>
      <c r="C7" s="50" t="s">
        <v>46</v>
      </c>
      <c r="D7" s="50" t="s">
        <v>46</v>
      </c>
      <c r="E7" s="50" t="s">
        <v>46</v>
      </c>
    </row>
    <row r="8" spans="1:5" ht="27">
      <c r="A8" s="49" t="s">
        <v>85</v>
      </c>
      <c r="B8" s="50" t="s">
        <v>46</v>
      </c>
      <c r="C8" s="51">
        <f>C9+C10+C11</f>
        <v>453428.9369301601</v>
      </c>
      <c r="D8" s="51">
        <f t="shared" ref="D8:E8" si="0">D9+D10+D11</f>
        <v>453428.90000000008</v>
      </c>
      <c r="E8" s="51">
        <f t="shared" si="0"/>
        <v>453428.90000000008</v>
      </c>
    </row>
    <row r="9" spans="1:5" ht="54">
      <c r="A9" s="49" t="s">
        <v>86</v>
      </c>
      <c r="B9" s="50" t="s">
        <v>46</v>
      </c>
      <c r="C9" s="51">
        <f>'havelvac10 axyusak1'!F10</f>
        <v>453428.9369301601</v>
      </c>
      <c r="D9" s="51">
        <f>'havelvac10 axyusak1'!G10</f>
        <v>453428.90000000008</v>
      </c>
      <c r="E9" s="51">
        <f>'havelvac10 axyusak1'!H10</f>
        <v>453428.90000000008</v>
      </c>
    </row>
    <row r="10" spans="1:5" ht="27">
      <c r="A10" s="49" t="s">
        <v>62</v>
      </c>
      <c r="B10" s="50" t="s">
        <v>46</v>
      </c>
      <c r="C10" s="51"/>
      <c r="D10" s="51"/>
      <c r="E10" s="51"/>
    </row>
    <row r="11" spans="1:5">
      <c r="A11" s="49" t="s">
        <v>63</v>
      </c>
      <c r="B11" s="50" t="s">
        <v>46</v>
      </c>
      <c r="C11" s="51"/>
      <c r="D11" s="51"/>
      <c r="E11" s="51"/>
    </row>
    <row r="12" spans="1:5" ht="27">
      <c r="A12" s="49" t="s">
        <v>87</v>
      </c>
      <c r="B12" s="50" t="s">
        <v>46</v>
      </c>
      <c r="C12" s="51">
        <f>C8-B7</f>
        <v>-445.36306984000839</v>
      </c>
      <c r="D12" s="51">
        <f>D8-B7</f>
        <v>-445.40000000002328</v>
      </c>
      <c r="E12" s="51">
        <f>E8-B7</f>
        <v>-445.40000000002328</v>
      </c>
    </row>
    <row r="13" spans="1:5" ht="40.5">
      <c r="A13" s="49" t="s">
        <v>88</v>
      </c>
      <c r="B13" s="50" t="s">
        <v>46</v>
      </c>
      <c r="C13" s="51">
        <f>C8-C6</f>
        <v>28176.036930160073</v>
      </c>
      <c r="D13" s="51">
        <f t="shared" ref="D13:E13" si="1">D8-D6</f>
        <v>5030.8000000001048</v>
      </c>
      <c r="E13" s="51">
        <f t="shared" si="1"/>
        <v>5030.8000000001048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havelvac10 axyusak1</vt:lpstr>
      <vt:lpstr>havelvac4</vt:lpstr>
      <vt:lpstr>havelvac 5</vt:lpstr>
      <vt:lpstr>havelvac 8</vt:lpstr>
      <vt:lpstr>10 axy2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user</cp:lastModifiedBy>
  <cp:lastPrinted>2018-09-07T09:01:25Z</cp:lastPrinted>
  <dcterms:created xsi:type="dcterms:W3CDTF">2017-12-06T07:28:20Z</dcterms:created>
  <dcterms:modified xsi:type="dcterms:W3CDTF">2021-02-26T11:55:30Z</dcterms:modified>
</cp:coreProperties>
</file>