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<sst xmlns="http://schemas.openxmlformats.org/spreadsheetml/2006/main" count="229" uniqueCount="69">
  <si>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</si>
  <si>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</si>
  <si>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</si>
  <si>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</si>
  <si>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</si>
  <si>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</si>
  <si>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</si>
  <si>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</si>
  <si>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</si>
  <si>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</si>
  <si>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</si>
  <si>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</si>
  <si>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</si>
  <si>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</si>
  <si>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</si>
  <si>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</si>
  <si>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</si>
  <si>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</si>
  <si>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</si>
  <si>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</si>
  <si>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</si>
  <si>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</si>
  <si>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</si>
  <si>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</si>
  <si>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</si>
  <si>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</si>
  <si>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</si>
  <si>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</si>
  <si>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</si>
  <si>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</si>
  <si>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</si>
  <si>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</si>
  <si>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</si>
  <si>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</si>
  <si>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</si>
  <si>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</si>
  <si>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</si>
  <si>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</si>
  <si>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</si>
  <si>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</si>
  <si>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</si>
  <si>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</si>
  <si>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</si>
  <si>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</si>
  <si>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</si>
  <si>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</si>
  <si>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</si>
  <si>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</si>
  <si>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</si>
  <si>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</si>
  <si>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</si>
  <si>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</si>
  <si>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</si>
  <si>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</si>
  <si>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</si>
  <si>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</si>
  <si>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ք.Եղեգնաձոր</t>
  </si>
  <si>
    <t>ք.Ջերմուկ</t>
  </si>
  <si>
    <t>ք.Վայք</t>
  </si>
  <si>
    <t>Արենի</t>
  </si>
  <si>
    <t>Գլաձոր</t>
  </si>
  <si>
    <t>Եղեգիս</t>
  </si>
  <si>
    <t>Զառիթափ</t>
  </si>
  <si>
    <t>Մալիշկա</t>
  </si>
  <si>
    <t>կատ. %-ը 1-ին կիսամյակի, նկատմամբ</t>
  </si>
  <si>
    <r>
      <t xml:space="preserve"> ՀՀ ՎԱՅՈՑ ՁՈՐԻ  ՄԱՐԶԻ  ՀԱՄԱՅՆՔՆԵՐԻ   ԲՅՈՒՋԵՏԱՅԻՆ   ԵԿԱՄՈՒՏՆԵՐԻ   ՎԵՐԱԲԵՐՅԱԼ  (աճողական)  2020թ. օգոստոսի «1» -ի դրությամբ </t>
    </r>
    <r>
      <rPr>
        <b/>
        <sz val="10"/>
        <rFont val="GHEA Grapalat"/>
        <family val="3"/>
      </rPr>
      <t xml:space="preserve">                                           </t>
    </r>
  </si>
  <si>
    <t xml:space="preserve">փաստ                   (7-րդ ամիս)                                                                           </t>
  </si>
  <si>
    <t xml:space="preserve">ծրագիր (7-րդ ամիս)                                                                           </t>
  </si>
  <si>
    <t xml:space="preserve">ծրագիր(7-րդ ամիս)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</si>
</sst>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2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lef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7" fillId="0" borderId="14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 locked="0"/>
    </xf>
    <xf numFmtId="4" fontId="7" fillId="0" borderId="14" xfId="0" applyNumberFormat="1" applyFont="1" applyBorder="1" applyAlignment="1" applyProtection="1">
      <alignment horizontal="right" vertical="center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2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18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4" fontId="4" fillId="37" borderId="25" xfId="0" applyNumberFormat="1" applyFont="1" applyFill="1" applyBorder="1" applyAlignment="1" applyProtection="1">
      <alignment horizontal="center" vertical="center" wrapText="1"/>
      <protection/>
    </xf>
    <xf numFmtId="4" fontId="4" fillId="37" borderId="12" xfId="0" applyNumberFormat="1" applyFont="1" applyFill="1" applyBorder="1" applyAlignment="1" applyProtection="1">
      <alignment horizontal="center" vertical="center" wrapText="1"/>
      <protection/>
    </xf>
    <xf numFmtId="4" fontId="4" fillId="37" borderId="26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5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26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26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13" borderId="17" xfId="0" applyNumberFormat="1" applyFont="1" applyFill="1" applyBorder="1" applyAlignment="1" applyProtection="1">
      <alignment horizontal="center" vertical="center" wrapText="1"/>
      <protection/>
    </xf>
    <xf numFmtId="4" fontId="3" fillId="13" borderId="21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18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7" borderId="25" xfId="0" applyNumberFormat="1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 applyProtection="1">
      <alignment horizontal="center" vertical="center" wrapText="1"/>
      <protection/>
    </xf>
    <xf numFmtId="4" fontId="3" fillId="37" borderId="26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" fontId="3" fillId="0" borderId="25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4" fontId="3" fillId="33" borderId="25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1"/>
  <sheetViews>
    <sheetView tabSelected="1" zoomScalePageLayoutView="0" workbookViewId="0" topLeftCell="A1">
      <pane xSplit="2" ySplit="9" topLeftCell="DP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D8" sqref="ED8:EE8"/>
    </sheetView>
  </sheetViews>
  <sheetFormatPr defaultColWidth="7.296875" defaultRowHeight="15"/>
  <cols>
    <col min="1" max="1" width="4.3984375" style="8" customWidth="1"/>
    <col min="2" max="2" width="21.19921875" style="9" customWidth="1"/>
    <col min="3" max="3" width="10.69921875" style="8" customWidth="1"/>
    <col min="4" max="4" width="11.59765625" style="8" customWidth="1"/>
    <col min="5" max="5" width="11" style="8" customWidth="1"/>
    <col min="6" max="6" width="9.69921875" style="38" customWidth="1"/>
    <col min="7" max="7" width="11.19921875" style="8" customWidth="1"/>
    <col min="8" max="8" width="11.69921875" style="8" customWidth="1"/>
    <col min="9" max="9" width="9.5" style="8" customWidth="1"/>
    <col min="10" max="10" width="11.8984375" style="8" customWidth="1"/>
    <col min="11" max="11" width="12" style="8" customWidth="1"/>
    <col min="12" max="12" width="11.19921875" style="8" customWidth="1"/>
    <col min="13" max="13" width="11" style="8" customWidth="1"/>
    <col min="14" max="14" width="9.5" style="8" customWidth="1"/>
    <col min="15" max="15" width="11.59765625" style="8" customWidth="1"/>
    <col min="16" max="16" width="12" style="8" customWidth="1"/>
    <col min="17" max="17" width="11.09765625" style="8" customWidth="1"/>
    <col min="18" max="18" width="11.5" style="8" customWidth="1"/>
    <col min="19" max="19" width="8.8984375" style="8" customWidth="1"/>
    <col min="20" max="20" width="11.19921875" style="8" customWidth="1"/>
    <col min="21" max="21" width="12.5" style="8" customWidth="1"/>
    <col min="22" max="22" width="10.19921875" style="8" customWidth="1"/>
    <col min="23" max="23" width="11.69921875" style="8" customWidth="1"/>
    <col min="24" max="24" width="10.3984375" style="8" customWidth="1"/>
    <col min="25" max="25" width="10.59765625" style="8" customWidth="1"/>
    <col min="26" max="26" width="12.09765625" style="8" customWidth="1"/>
    <col min="27" max="28" width="10.19921875" style="8" customWidth="1"/>
    <col min="29" max="29" width="10" style="8" customWidth="1"/>
    <col min="30" max="31" width="11.59765625" style="8" customWidth="1"/>
    <col min="32" max="34" width="10.8984375" style="8" customWidth="1"/>
    <col min="35" max="36" width="11.59765625" style="8" customWidth="1"/>
    <col min="37" max="37" width="9.69921875" style="8" customWidth="1"/>
    <col min="38" max="38" width="11.3984375" style="8" customWidth="1"/>
    <col min="39" max="39" width="10.69921875" style="8" customWidth="1"/>
    <col min="40" max="41" width="10.3984375" style="8" customWidth="1"/>
    <col min="42" max="42" width="7.69921875" style="8" customWidth="1"/>
    <col min="43" max="43" width="10.6992187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8.898437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8.19921875" style="8" customWidth="1"/>
    <col min="111" max="112" width="13.09765625" style="8" customWidth="1"/>
    <col min="113" max="113" width="10.19921875" style="8" customWidth="1"/>
    <col min="114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37" width="7.19921875" style="8" customWidth="1"/>
    <col min="138" max="138" width="10.09765625" style="8" customWidth="1"/>
    <col min="139" max="16384" width="7.19921875" style="8" customWidth="1"/>
  </cols>
  <sheetData>
    <row r="1" spans="3:132" ht="27.75" customHeight="1">
      <c r="C1" s="84" t="s">
        <v>11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85" t="s">
        <v>65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Q2" s="13"/>
      <c r="R2" s="13"/>
      <c r="T2" s="86"/>
      <c r="U2" s="86"/>
      <c r="V2" s="86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85" t="s">
        <v>12</v>
      </c>
      <c r="M3" s="85"/>
      <c r="N3" s="85"/>
      <c r="O3" s="85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54" t="s">
        <v>6</v>
      </c>
      <c r="B4" s="54" t="s">
        <v>10</v>
      </c>
      <c r="C4" s="57" t="s">
        <v>4</v>
      </c>
      <c r="D4" s="57" t="s">
        <v>5</v>
      </c>
      <c r="E4" s="60" t="s">
        <v>13</v>
      </c>
      <c r="F4" s="61"/>
      <c r="G4" s="61"/>
      <c r="H4" s="61"/>
      <c r="I4" s="62"/>
      <c r="J4" s="69" t="s">
        <v>47</v>
      </c>
      <c r="K4" s="70"/>
      <c r="L4" s="70"/>
      <c r="M4" s="70"/>
      <c r="N4" s="71"/>
      <c r="O4" s="107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9"/>
      <c r="DF4" s="45" t="s">
        <v>14</v>
      </c>
      <c r="DG4" s="115" t="s">
        <v>15</v>
      </c>
      <c r="DH4" s="116"/>
      <c r="DI4" s="117"/>
      <c r="DJ4" s="124" t="s">
        <v>3</v>
      </c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45" t="s">
        <v>16</v>
      </c>
      <c r="EC4" s="87" t="s">
        <v>17</v>
      </c>
      <c r="ED4" s="88"/>
      <c r="EE4" s="89"/>
    </row>
    <row r="5" spans="1:135" s="18" customFormat="1" ht="15" customHeight="1">
      <c r="A5" s="55"/>
      <c r="B5" s="55"/>
      <c r="C5" s="58"/>
      <c r="D5" s="58"/>
      <c r="E5" s="63"/>
      <c r="F5" s="64"/>
      <c r="G5" s="64"/>
      <c r="H5" s="64"/>
      <c r="I5" s="65"/>
      <c r="J5" s="72"/>
      <c r="K5" s="73"/>
      <c r="L5" s="73"/>
      <c r="M5" s="73"/>
      <c r="N5" s="74"/>
      <c r="O5" s="96" t="s">
        <v>7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8"/>
      <c r="AV5" s="99" t="s">
        <v>2</v>
      </c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100" t="s">
        <v>8</v>
      </c>
      <c r="BL5" s="101"/>
      <c r="BM5" s="101"/>
      <c r="BN5" s="104" t="s">
        <v>18</v>
      </c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6"/>
      <c r="CE5" s="110" t="s">
        <v>0</v>
      </c>
      <c r="CF5" s="111"/>
      <c r="CG5" s="111"/>
      <c r="CH5" s="111"/>
      <c r="CI5" s="111"/>
      <c r="CJ5" s="111"/>
      <c r="CK5" s="111"/>
      <c r="CL5" s="111"/>
      <c r="CM5" s="112"/>
      <c r="CN5" s="104" t="s">
        <v>1</v>
      </c>
      <c r="CO5" s="105"/>
      <c r="CP5" s="105"/>
      <c r="CQ5" s="105"/>
      <c r="CR5" s="105"/>
      <c r="CS5" s="105"/>
      <c r="CT5" s="105"/>
      <c r="CU5" s="105"/>
      <c r="CV5" s="105"/>
      <c r="CW5" s="99" t="s">
        <v>19</v>
      </c>
      <c r="CX5" s="99"/>
      <c r="CY5" s="99"/>
      <c r="CZ5" s="100" t="s">
        <v>20</v>
      </c>
      <c r="DA5" s="101"/>
      <c r="DB5" s="114"/>
      <c r="DC5" s="100" t="s">
        <v>21</v>
      </c>
      <c r="DD5" s="101"/>
      <c r="DE5" s="114"/>
      <c r="DF5" s="45"/>
      <c r="DG5" s="118"/>
      <c r="DH5" s="119"/>
      <c r="DI5" s="120"/>
      <c r="DJ5" s="144"/>
      <c r="DK5" s="144"/>
      <c r="DL5" s="145"/>
      <c r="DM5" s="145"/>
      <c r="DN5" s="145"/>
      <c r="DO5" s="145"/>
      <c r="DP5" s="100" t="s">
        <v>22</v>
      </c>
      <c r="DQ5" s="101"/>
      <c r="DR5" s="114"/>
      <c r="DS5" s="142"/>
      <c r="DT5" s="143"/>
      <c r="DU5" s="143"/>
      <c r="DV5" s="143"/>
      <c r="DW5" s="143"/>
      <c r="DX5" s="143"/>
      <c r="DY5" s="143"/>
      <c r="DZ5" s="143"/>
      <c r="EA5" s="143"/>
      <c r="EB5" s="45"/>
      <c r="EC5" s="90"/>
      <c r="ED5" s="91"/>
      <c r="EE5" s="92"/>
    </row>
    <row r="6" spans="1:135" s="18" customFormat="1" ht="119.25" customHeight="1">
      <c r="A6" s="55"/>
      <c r="B6" s="55"/>
      <c r="C6" s="58"/>
      <c r="D6" s="58"/>
      <c r="E6" s="66"/>
      <c r="F6" s="67"/>
      <c r="G6" s="67"/>
      <c r="H6" s="67"/>
      <c r="I6" s="68"/>
      <c r="J6" s="75"/>
      <c r="K6" s="76"/>
      <c r="L6" s="76"/>
      <c r="M6" s="76"/>
      <c r="N6" s="77"/>
      <c r="O6" s="78" t="s">
        <v>23</v>
      </c>
      <c r="P6" s="79"/>
      <c r="Q6" s="79"/>
      <c r="R6" s="79"/>
      <c r="S6" s="80"/>
      <c r="T6" s="81" t="s">
        <v>24</v>
      </c>
      <c r="U6" s="82"/>
      <c r="V6" s="82"/>
      <c r="W6" s="82"/>
      <c r="X6" s="83"/>
      <c r="Y6" s="81" t="s">
        <v>25</v>
      </c>
      <c r="Z6" s="82"/>
      <c r="AA6" s="82"/>
      <c r="AB6" s="82"/>
      <c r="AC6" s="83"/>
      <c r="AD6" s="81" t="s">
        <v>26</v>
      </c>
      <c r="AE6" s="82"/>
      <c r="AF6" s="82"/>
      <c r="AG6" s="82"/>
      <c r="AH6" s="83"/>
      <c r="AI6" s="81" t="s">
        <v>27</v>
      </c>
      <c r="AJ6" s="82"/>
      <c r="AK6" s="82"/>
      <c r="AL6" s="82"/>
      <c r="AM6" s="83"/>
      <c r="AN6" s="81" t="s">
        <v>28</v>
      </c>
      <c r="AO6" s="82"/>
      <c r="AP6" s="82"/>
      <c r="AQ6" s="82"/>
      <c r="AR6" s="83"/>
      <c r="AS6" s="126" t="s">
        <v>29</v>
      </c>
      <c r="AT6" s="126"/>
      <c r="AU6" s="126"/>
      <c r="AV6" s="133" t="s">
        <v>30</v>
      </c>
      <c r="AW6" s="134"/>
      <c r="AX6" s="134"/>
      <c r="AY6" s="133" t="s">
        <v>31</v>
      </c>
      <c r="AZ6" s="134"/>
      <c r="BA6" s="135"/>
      <c r="BB6" s="127" t="s">
        <v>32</v>
      </c>
      <c r="BC6" s="128"/>
      <c r="BD6" s="136"/>
      <c r="BE6" s="127" t="s">
        <v>33</v>
      </c>
      <c r="BF6" s="128"/>
      <c r="BG6" s="128"/>
      <c r="BH6" s="131" t="s">
        <v>34</v>
      </c>
      <c r="BI6" s="132"/>
      <c r="BJ6" s="132"/>
      <c r="BK6" s="102"/>
      <c r="BL6" s="103"/>
      <c r="BM6" s="103"/>
      <c r="BN6" s="137" t="s">
        <v>35</v>
      </c>
      <c r="BO6" s="138"/>
      <c r="BP6" s="138"/>
      <c r="BQ6" s="138"/>
      <c r="BR6" s="139"/>
      <c r="BS6" s="113" t="s">
        <v>36</v>
      </c>
      <c r="BT6" s="113"/>
      <c r="BU6" s="113"/>
      <c r="BV6" s="113" t="s">
        <v>37</v>
      </c>
      <c r="BW6" s="113"/>
      <c r="BX6" s="113"/>
      <c r="BY6" s="113" t="s">
        <v>38</v>
      </c>
      <c r="BZ6" s="113"/>
      <c r="CA6" s="113"/>
      <c r="CB6" s="113" t="s">
        <v>39</v>
      </c>
      <c r="CC6" s="113"/>
      <c r="CD6" s="113"/>
      <c r="CE6" s="113" t="s">
        <v>48</v>
      </c>
      <c r="CF6" s="113"/>
      <c r="CG6" s="113"/>
      <c r="CH6" s="110" t="s">
        <v>49</v>
      </c>
      <c r="CI6" s="111"/>
      <c r="CJ6" s="111"/>
      <c r="CK6" s="113" t="s">
        <v>40</v>
      </c>
      <c r="CL6" s="113"/>
      <c r="CM6" s="113"/>
      <c r="CN6" s="129" t="s">
        <v>41</v>
      </c>
      <c r="CO6" s="130"/>
      <c r="CP6" s="111"/>
      <c r="CQ6" s="113" t="s">
        <v>42</v>
      </c>
      <c r="CR6" s="113"/>
      <c r="CS6" s="113"/>
      <c r="CT6" s="110" t="s">
        <v>50</v>
      </c>
      <c r="CU6" s="111"/>
      <c r="CV6" s="111"/>
      <c r="CW6" s="99"/>
      <c r="CX6" s="99"/>
      <c r="CY6" s="99"/>
      <c r="CZ6" s="102"/>
      <c r="DA6" s="103"/>
      <c r="DB6" s="125"/>
      <c r="DC6" s="102"/>
      <c r="DD6" s="103"/>
      <c r="DE6" s="125"/>
      <c r="DF6" s="45"/>
      <c r="DG6" s="121"/>
      <c r="DH6" s="122"/>
      <c r="DI6" s="123"/>
      <c r="DJ6" s="100" t="s">
        <v>51</v>
      </c>
      <c r="DK6" s="101"/>
      <c r="DL6" s="114"/>
      <c r="DM6" s="100" t="s">
        <v>52</v>
      </c>
      <c r="DN6" s="101"/>
      <c r="DO6" s="114"/>
      <c r="DP6" s="102"/>
      <c r="DQ6" s="103"/>
      <c r="DR6" s="125"/>
      <c r="DS6" s="100" t="s">
        <v>53</v>
      </c>
      <c r="DT6" s="101"/>
      <c r="DU6" s="114"/>
      <c r="DV6" s="100" t="s">
        <v>54</v>
      </c>
      <c r="DW6" s="101"/>
      <c r="DX6" s="114"/>
      <c r="DY6" s="140" t="s">
        <v>55</v>
      </c>
      <c r="DZ6" s="141"/>
      <c r="EA6" s="141"/>
      <c r="EB6" s="45"/>
      <c r="EC6" s="93"/>
      <c r="ED6" s="94"/>
      <c r="EE6" s="95"/>
    </row>
    <row r="7" spans="1:135" s="2" customFormat="1" ht="36" customHeight="1">
      <c r="A7" s="55"/>
      <c r="B7" s="55"/>
      <c r="C7" s="58"/>
      <c r="D7" s="58"/>
      <c r="E7" s="46" t="s">
        <v>43</v>
      </c>
      <c r="F7" s="50" t="s">
        <v>46</v>
      </c>
      <c r="G7" s="51"/>
      <c r="H7" s="51"/>
      <c r="I7" s="52"/>
      <c r="J7" s="46" t="s">
        <v>43</v>
      </c>
      <c r="K7" s="50" t="s">
        <v>46</v>
      </c>
      <c r="L7" s="51"/>
      <c r="M7" s="51"/>
      <c r="N7" s="52"/>
      <c r="O7" s="46" t="s">
        <v>43</v>
      </c>
      <c r="P7" s="50" t="s">
        <v>46</v>
      </c>
      <c r="Q7" s="51"/>
      <c r="R7" s="51"/>
      <c r="S7" s="52"/>
      <c r="T7" s="46" t="s">
        <v>43</v>
      </c>
      <c r="U7" s="50" t="s">
        <v>46</v>
      </c>
      <c r="V7" s="51"/>
      <c r="W7" s="51"/>
      <c r="X7" s="52"/>
      <c r="Y7" s="46" t="s">
        <v>43</v>
      </c>
      <c r="Z7" s="50" t="s">
        <v>46</v>
      </c>
      <c r="AA7" s="51"/>
      <c r="AB7" s="51"/>
      <c r="AC7" s="52"/>
      <c r="AD7" s="46" t="s">
        <v>43</v>
      </c>
      <c r="AE7" s="50" t="s">
        <v>46</v>
      </c>
      <c r="AF7" s="51"/>
      <c r="AG7" s="51"/>
      <c r="AH7" s="52"/>
      <c r="AI7" s="46" t="s">
        <v>43</v>
      </c>
      <c r="AJ7" s="50" t="s">
        <v>46</v>
      </c>
      <c r="AK7" s="51"/>
      <c r="AL7" s="51"/>
      <c r="AM7" s="52"/>
      <c r="AN7" s="46" t="s">
        <v>43</v>
      </c>
      <c r="AO7" s="50" t="s">
        <v>46</v>
      </c>
      <c r="AP7" s="51"/>
      <c r="AQ7" s="51"/>
      <c r="AR7" s="52"/>
      <c r="AS7" s="46" t="s">
        <v>43</v>
      </c>
      <c r="AT7" s="48" t="s">
        <v>46</v>
      </c>
      <c r="AU7" s="49"/>
      <c r="AV7" s="46" t="s">
        <v>43</v>
      </c>
      <c r="AW7" s="48" t="s">
        <v>46</v>
      </c>
      <c r="AX7" s="49"/>
      <c r="AY7" s="46" t="s">
        <v>43</v>
      </c>
      <c r="AZ7" s="48" t="s">
        <v>46</v>
      </c>
      <c r="BA7" s="49"/>
      <c r="BB7" s="46" t="s">
        <v>43</v>
      </c>
      <c r="BC7" s="48" t="s">
        <v>46</v>
      </c>
      <c r="BD7" s="49"/>
      <c r="BE7" s="46" t="s">
        <v>43</v>
      </c>
      <c r="BF7" s="48" t="s">
        <v>46</v>
      </c>
      <c r="BG7" s="49"/>
      <c r="BH7" s="46" t="s">
        <v>43</v>
      </c>
      <c r="BI7" s="48" t="s">
        <v>46</v>
      </c>
      <c r="BJ7" s="49"/>
      <c r="BK7" s="46" t="s">
        <v>43</v>
      </c>
      <c r="BL7" s="48" t="s">
        <v>46</v>
      </c>
      <c r="BM7" s="49"/>
      <c r="BN7" s="46" t="s">
        <v>43</v>
      </c>
      <c r="BO7" s="48" t="s">
        <v>46</v>
      </c>
      <c r="BP7" s="53"/>
      <c r="BQ7" s="53"/>
      <c r="BR7" s="49"/>
      <c r="BS7" s="46" t="s">
        <v>43</v>
      </c>
      <c r="BT7" s="48" t="s">
        <v>46</v>
      </c>
      <c r="BU7" s="49"/>
      <c r="BV7" s="46" t="s">
        <v>43</v>
      </c>
      <c r="BW7" s="48" t="s">
        <v>46</v>
      </c>
      <c r="BX7" s="49"/>
      <c r="BY7" s="46" t="s">
        <v>43</v>
      </c>
      <c r="BZ7" s="48" t="s">
        <v>46</v>
      </c>
      <c r="CA7" s="49"/>
      <c r="CB7" s="46" t="s">
        <v>43</v>
      </c>
      <c r="CC7" s="48" t="s">
        <v>46</v>
      </c>
      <c r="CD7" s="49"/>
      <c r="CE7" s="46" t="s">
        <v>43</v>
      </c>
      <c r="CF7" s="48" t="s">
        <v>46</v>
      </c>
      <c r="CG7" s="49"/>
      <c r="CH7" s="46" t="s">
        <v>43</v>
      </c>
      <c r="CI7" s="48" t="s">
        <v>46</v>
      </c>
      <c r="CJ7" s="49"/>
      <c r="CK7" s="46" t="s">
        <v>43</v>
      </c>
      <c r="CL7" s="48" t="s">
        <v>46</v>
      </c>
      <c r="CM7" s="49"/>
      <c r="CN7" s="46" t="s">
        <v>43</v>
      </c>
      <c r="CO7" s="48" t="s">
        <v>46</v>
      </c>
      <c r="CP7" s="49"/>
      <c r="CQ7" s="46" t="s">
        <v>43</v>
      </c>
      <c r="CR7" s="48" t="s">
        <v>46</v>
      </c>
      <c r="CS7" s="49"/>
      <c r="CT7" s="46" t="s">
        <v>43</v>
      </c>
      <c r="CU7" s="48" t="s">
        <v>46</v>
      </c>
      <c r="CV7" s="49"/>
      <c r="CW7" s="46" t="s">
        <v>43</v>
      </c>
      <c r="CX7" s="48" t="s">
        <v>46</v>
      </c>
      <c r="CY7" s="49"/>
      <c r="CZ7" s="46" t="s">
        <v>43</v>
      </c>
      <c r="DA7" s="48" t="s">
        <v>46</v>
      </c>
      <c r="DB7" s="49"/>
      <c r="DC7" s="46" t="s">
        <v>43</v>
      </c>
      <c r="DD7" s="48" t="s">
        <v>46</v>
      </c>
      <c r="DE7" s="49"/>
      <c r="DF7" s="147" t="s">
        <v>9</v>
      </c>
      <c r="DG7" s="46" t="s">
        <v>43</v>
      </c>
      <c r="DH7" s="48" t="s">
        <v>46</v>
      </c>
      <c r="DI7" s="49"/>
      <c r="DJ7" s="46" t="s">
        <v>43</v>
      </c>
      <c r="DK7" s="48" t="s">
        <v>46</v>
      </c>
      <c r="DL7" s="49"/>
      <c r="DM7" s="46" t="s">
        <v>43</v>
      </c>
      <c r="DN7" s="48" t="s">
        <v>46</v>
      </c>
      <c r="DO7" s="49"/>
      <c r="DP7" s="46" t="s">
        <v>43</v>
      </c>
      <c r="DQ7" s="48" t="s">
        <v>46</v>
      </c>
      <c r="DR7" s="49"/>
      <c r="DS7" s="46" t="s">
        <v>43</v>
      </c>
      <c r="DT7" s="48" t="s">
        <v>46</v>
      </c>
      <c r="DU7" s="49"/>
      <c r="DV7" s="46" t="s">
        <v>43</v>
      </c>
      <c r="DW7" s="48" t="s">
        <v>46</v>
      </c>
      <c r="DX7" s="49"/>
      <c r="DY7" s="46" t="s">
        <v>43</v>
      </c>
      <c r="DZ7" s="48" t="s">
        <v>46</v>
      </c>
      <c r="EA7" s="49"/>
      <c r="EB7" s="45" t="s">
        <v>9</v>
      </c>
      <c r="EC7" s="46" t="s">
        <v>43</v>
      </c>
      <c r="ED7" s="48" t="s">
        <v>46</v>
      </c>
      <c r="EE7" s="49"/>
    </row>
    <row r="8" spans="1:135" s="2" customFormat="1" ht="101.25" customHeight="1">
      <c r="A8" s="56"/>
      <c r="B8" s="56"/>
      <c r="C8" s="59"/>
      <c r="D8" s="59"/>
      <c r="E8" s="47"/>
      <c r="F8" s="7" t="s">
        <v>67</v>
      </c>
      <c r="G8" s="1" t="s">
        <v>66</v>
      </c>
      <c r="H8" s="1" t="s">
        <v>64</v>
      </c>
      <c r="I8" s="1" t="s">
        <v>45</v>
      </c>
      <c r="J8" s="47"/>
      <c r="K8" s="7" t="s">
        <v>67</v>
      </c>
      <c r="L8" s="1" t="s">
        <v>66</v>
      </c>
      <c r="M8" s="1" t="s">
        <v>64</v>
      </c>
      <c r="N8" s="1" t="s">
        <v>45</v>
      </c>
      <c r="O8" s="47"/>
      <c r="P8" s="7" t="s">
        <v>68</v>
      </c>
      <c r="Q8" s="1" t="s">
        <v>66</v>
      </c>
      <c r="R8" s="1" t="s">
        <v>64</v>
      </c>
      <c r="S8" s="1" t="s">
        <v>45</v>
      </c>
      <c r="T8" s="47"/>
      <c r="U8" s="7" t="s">
        <v>67</v>
      </c>
      <c r="V8" s="1" t="s">
        <v>66</v>
      </c>
      <c r="W8" s="1" t="s">
        <v>64</v>
      </c>
      <c r="X8" s="1" t="s">
        <v>45</v>
      </c>
      <c r="Y8" s="47"/>
      <c r="Z8" s="7" t="s">
        <v>67</v>
      </c>
      <c r="AA8" s="1" t="s">
        <v>66</v>
      </c>
      <c r="AB8" s="1" t="s">
        <v>64</v>
      </c>
      <c r="AC8" s="1" t="s">
        <v>45</v>
      </c>
      <c r="AD8" s="47"/>
      <c r="AE8" s="7" t="s">
        <v>67</v>
      </c>
      <c r="AF8" s="1" t="s">
        <v>66</v>
      </c>
      <c r="AG8" s="1" t="s">
        <v>64</v>
      </c>
      <c r="AH8" s="1" t="s">
        <v>45</v>
      </c>
      <c r="AI8" s="47"/>
      <c r="AJ8" s="7" t="s">
        <v>67</v>
      </c>
      <c r="AK8" s="1" t="s">
        <v>66</v>
      </c>
      <c r="AL8" s="1" t="s">
        <v>64</v>
      </c>
      <c r="AM8" s="1" t="s">
        <v>45</v>
      </c>
      <c r="AN8" s="47"/>
      <c r="AO8" s="7" t="s">
        <v>67</v>
      </c>
      <c r="AP8" s="1" t="s">
        <v>66</v>
      </c>
      <c r="AQ8" s="1" t="s">
        <v>64</v>
      </c>
      <c r="AR8" s="1" t="s">
        <v>45</v>
      </c>
      <c r="AS8" s="47"/>
      <c r="AT8" s="7" t="s">
        <v>67</v>
      </c>
      <c r="AU8" s="1" t="s">
        <v>66</v>
      </c>
      <c r="AV8" s="47"/>
      <c r="AW8" s="7" t="s">
        <v>67</v>
      </c>
      <c r="AX8" s="1" t="s">
        <v>66</v>
      </c>
      <c r="AY8" s="47"/>
      <c r="AZ8" s="7" t="s">
        <v>67</v>
      </c>
      <c r="BA8" s="1" t="s">
        <v>66</v>
      </c>
      <c r="BB8" s="47"/>
      <c r="BC8" s="7" t="s">
        <v>67</v>
      </c>
      <c r="BD8" s="1" t="s">
        <v>66</v>
      </c>
      <c r="BE8" s="47"/>
      <c r="BF8" s="7" t="s">
        <v>67</v>
      </c>
      <c r="BG8" s="1" t="s">
        <v>66</v>
      </c>
      <c r="BH8" s="47"/>
      <c r="BI8" s="7" t="s">
        <v>67</v>
      </c>
      <c r="BJ8" s="1" t="s">
        <v>66</v>
      </c>
      <c r="BK8" s="47"/>
      <c r="BL8" s="7" t="s">
        <v>67</v>
      </c>
      <c r="BM8" s="1" t="s">
        <v>66</v>
      </c>
      <c r="BN8" s="47"/>
      <c r="BO8" s="7" t="s">
        <v>67</v>
      </c>
      <c r="BP8" s="1" t="s">
        <v>66</v>
      </c>
      <c r="BQ8" s="1" t="s">
        <v>64</v>
      </c>
      <c r="BR8" s="1" t="s">
        <v>45</v>
      </c>
      <c r="BS8" s="47"/>
      <c r="BT8" s="7" t="s">
        <v>67</v>
      </c>
      <c r="BU8" s="1" t="s">
        <v>66</v>
      </c>
      <c r="BV8" s="47"/>
      <c r="BW8" s="7" t="s">
        <v>67</v>
      </c>
      <c r="BX8" s="1" t="s">
        <v>66</v>
      </c>
      <c r="BY8" s="47"/>
      <c r="BZ8" s="7" t="s">
        <v>67</v>
      </c>
      <c r="CA8" s="1" t="s">
        <v>66</v>
      </c>
      <c r="CB8" s="47"/>
      <c r="CC8" s="7" t="s">
        <v>67</v>
      </c>
      <c r="CD8" s="1" t="s">
        <v>66</v>
      </c>
      <c r="CE8" s="47"/>
      <c r="CF8" s="7" t="s">
        <v>67</v>
      </c>
      <c r="CG8" s="1" t="s">
        <v>66</v>
      </c>
      <c r="CH8" s="47"/>
      <c r="CI8" s="7" t="s">
        <v>67</v>
      </c>
      <c r="CJ8" s="1" t="s">
        <v>66</v>
      </c>
      <c r="CK8" s="47"/>
      <c r="CL8" s="7" t="s">
        <v>67</v>
      </c>
      <c r="CM8" s="1" t="s">
        <v>66</v>
      </c>
      <c r="CN8" s="47"/>
      <c r="CO8" s="7" t="s">
        <v>67</v>
      </c>
      <c r="CP8" s="1" t="s">
        <v>66</v>
      </c>
      <c r="CQ8" s="47"/>
      <c r="CR8" s="7" t="s">
        <v>67</v>
      </c>
      <c r="CS8" s="1" t="s">
        <v>66</v>
      </c>
      <c r="CT8" s="47"/>
      <c r="CU8" s="7" t="s">
        <v>67</v>
      </c>
      <c r="CV8" s="1" t="s">
        <v>66</v>
      </c>
      <c r="CW8" s="47"/>
      <c r="CX8" s="7" t="s">
        <v>67</v>
      </c>
      <c r="CY8" s="1" t="s">
        <v>66</v>
      </c>
      <c r="CZ8" s="47"/>
      <c r="DA8" s="7" t="s">
        <v>67</v>
      </c>
      <c r="DB8" s="1" t="s">
        <v>66</v>
      </c>
      <c r="DC8" s="47"/>
      <c r="DD8" s="7" t="s">
        <v>67</v>
      </c>
      <c r="DE8" s="1" t="s">
        <v>66</v>
      </c>
      <c r="DF8" s="147"/>
      <c r="DG8" s="47"/>
      <c r="DH8" s="7" t="s">
        <v>67</v>
      </c>
      <c r="DI8" s="1" t="s">
        <v>66</v>
      </c>
      <c r="DJ8" s="47"/>
      <c r="DK8" s="7" t="s">
        <v>67</v>
      </c>
      <c r="DL8" s="1" t="s">
        <v>66</v>
      </c>
      <c r="DM8" s="47"/>
      <c r="DN8" s="7" t="s">
        <v>67</v>
      </c>
      <c r="DO8" s="1" t="s">
        <v>66</v>
      </c>
      <c r="DP8" s="47"/>
      <c r="DQ8" s="7" t="s">
        <v>67</v>
      </c>
      <c r="DR8" s="1" t="s">
        <v>66</v>
      </c>
      <c r="DS8" s="47"/>
      <c r="DT8" s="7" t="s">
        <v>67</v>
      </c>
      <c r="DU8" s="1" t="s">
        <v>66</v>
      </c>
      <c r="DV8" s="47"/>
      <c r="DW8" s="7" t="s">
        <v>67</v>
      </c>
      <c r="DX8" s="1" t="s">
        <v>66</v>
      </c>
      <c r="DY8" s="47"/>
      <c r="DZ8" s="7" t="s">
        <v>67</v>
      </c>
      <c r="EA8" s="1" t="s">
        <v>66</v>
      </c>
      <c r="EB8" s="45"/>
      <c r="EC8" s="47"/>
      <c r="ED8" s="7" t="s">
        <v>67</v>
      </c>
      <c r="EE8" s="1" t="s">
        <v>66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2">
        <v>91</v>
      </c>
      <c r="CO9" s="5">
        <v>92</v>
      </c>
      <c r="CP9" s="42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7" customFormat="1" ht="20.25" customHeight="1">
      <c r="A10" s="19">
        <v>1</v>
      </c>
      <c r="B10" s="39" t="s">
        <v>56</v>
      </c>
      <c r="C10" s="40">
        <v>31534.9543</v>
      </c>
      <c r="D10" s="40">
        <v>41888.8096</v>
      </c>
      <c r="E10" s="21">
        <f>DG10+EC10-DY10</f>
        <v>268981.25800000003</v>
      </c>
      <c r="F10" s="22">
        <f aca="true" t="shared" si="0" ref="F10:G18">DH10+ED10-DZ10</f>
        <v>156048.09166666665</v>
      </c>
      <c r="G10" s="22">
        <f t="shared" si="0"/>
        <v>150099.5508</v>
      </c>
      <c r="H10" s="22">
        <f>G10/F10*100</f>
        <v>96.18800793836473</v>
      </c>
      <c r="I10" s="22">
        <f>G10/E10*100</f>
        <v>55.80297746990237</v>
      </c>
      <c r="J10" s="22">
        <f aca="true" t="shared" si="1" ref="J10:L17">T10+Y10+AD10+AI10+AN10+AS10+BK10+BS10+BV10+BY10+CB10+CE10+CK10+CN10+CT10+CW10+DC10</f>
        <v>101975</v>
      </c>
      <c r="K10" s="22">
        <f t="shared" si="1"/>
        <v>59485.41666666666</v>
      </c>
      <c r="L10" s="22">
        <f t="shared" si="1"/>
        <v>49554.2355</v>
      </c>
      <c r="M10" s="22">
        <f>L10/K10*100</f>
        <v>83.3048472664869</v>
      </c>
      <c r="N10" s="22">
        <f>L10/J10*100</f>
        <v>48.59449423878402</v>
      </c>
      <c r="O10" s="22">
        <f aca="true" t="shared" si="2" ref="O10:P18">T10+AD10</f>
        <v>50000</v>
      </c>
      <c r="P10" s="22">
        <f t="shared" si="2"/>
        <v>29166.666666666664</v>
      </c>
      <c r="Q10" s="22">
        <f aca="true" t="shared" si="3" ref="Q10:Q17">V10+AF10</f>
        <v>25415.597</v>
      </c>
      <c r="R10" s="22">
        <f>Q10/P10*100</f>
        <v>87.13918971428572</v>
      </c>
      <c r="S10" s="20">
        <f>Q10/O10*100</f>
        <v>50.831194</v>
      </c>
      <c r="T10" s="40">
        <v>9000</v>
      </c>
      <c r="U10" s="23">
        <f>+T10/12*7</f>
        <v>5250</v>
      </c>
      <c r="V10" s="22">
        <v>5684.7075</v>
      </c>
      <c r="W10" s="22">
        <f>V10/U10*100</f>
        <v>108.28014285714286</v>
      </c>
      <c r="X10" s="20">
        <f>V10/T10*100</f>
        <v>63.16341666666667</v>
      </c>
      <c r="Y10" s="23">
        <v>5500</v>
      </c>
      <c r="Z10" s="23">
        <f>+Y10/12*7</f>
        <v>3208.333333333333</v>
      </c>
      <c r="AA10" s="22">
        <v>2328.01</v>
      </c>
      <c r="AB10" s="22">
        <f>AA10/Z10*100</f>
        <v>72.56135064935066</v>
      </c>
      <c r="AC10" s="20">
        <f>AA10/Y10*100</f>
        <v>42.32745454545455</v>
      </c>
      <c r="AD10" s="23">
        <v>41000</v>
      </c>
      <c r="AE10" s="23">
        <f>+AD10/12*7</f>
        <v>23916.666666666664</v>
      </c>
      <c r="AF10" s="22">
        <v>19730.8895</v>
      </c>
      <c r="AG10" s="22">
        <f>AF10/AE10*100</f>
        <v>82.49849268292684</v>
      </c>
      <c r="AH10" s="20">
        <f>AF10/AD10*100</f>
        <v>48.12412073170732</v>
      </c>
      <c r="AI10" s="23">
        <v>5825</v>
      </c>
      <c r="AJ10" s="23">
        <f>+AI10/12*7</f>
        <v>3397.916666666667</v>
      </c>
      <c r="AK10" s="22">
        <v>2849.5</v>
      </c>
      <c r="AL10" s="22">
        <f>AK10/AJ10*100</f>
        <v>83.86020846106682</v>
      </c>
      <c r="AM10" s="20">
        <f>AK10/AI10*100</f>
        <v>48.91845493562232</v>
      </c>
      <c r="AN10" s="24">
        <v>7500</v>
      </c>
      <c r="AO10" s="24">
        <f>+AN10/12*7</f>
        <v>4375</v>
      </c>
      <c r="AP10" s="22">
        <v>3359</v>
      </c>
      <c r="AQ10" s="22">
        <f>AP10/AO10*100</f>
        <v>76.77714285714285</v>
      </c>
      <c r="AR10" s="20">
        <f>AP10/AN10*100</f>
        <v>44.78666666666667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160956.3</v>
      </c>
      <c r="AZ10" s="20">
        <f>+AY10/12*7</f>
        <v>93891.175</v>
      </c>
      <c r="BA10" s="20">
        <v>93891.175</v>
      </c>
      <c r="BB10" s="43">
        <v>706.9580000000133</v>
      </c>
      <c r="BC10" s="25">
        <v>0</v>
      </c>
      <c r="BD10" s="25">
        <v>4781.982999999993</v>
      </c>
      <c r="BE10" s="41">
        <v>0</v>
      </c>
      <c r="BF10" s="26">
        <v>0</v>
      </c>
      <c r="BG10" s="44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2">
        <f aca="true" t="shared" si="4" ref="BN10:BO18">BS10+BV10+BY10+CB10</f>
        <v>3500</v>
      </c>
      <c r="BO10" s="22">
        <f t="shared" si="4"/>
        <v>2041.6666666666667</v>
      </c>
      <c r="BP10" s="22">
        <f aca="true" t="shared" si="5" ref="BP10:BP17">BU10+BX10+CA10+CD10</f>
        <v>3107.4569</v>
      </c>
      <c r="BQ10" s="22">
        <f>BP10/BO10*100</f>
        <v>152.2019706122449</v>
      </c>
      <c r="BR10" s="20">
        <f>BP10/BN10*100</f>
        <v>88.78448285714286</v>
      </c>
      <c r="BS10" s="23">
        <v>3500</v>
      </c>
      <c r="BT10" s="23">
        <f>+BS10/12*7</f>
        <v>2041.6666666666667</v>
      </c>
      <c r="BU10" s="22">
        <v>2827.4569</v>
      </c>
      <c r="BV10" s="20">
        <v>0</v>
      </c>
      <c r="BW10" s="20">
        <v>0</v>
      </c>
      <c r="BX10" s="22">
        <v>0</v>
      </c>
      <c r="BY10" s="20">
        <v>0</v>
      </c>
      <c r="BZ10" s="20">
        <v>0</v>
      </c>
      <c r="CA10" s="20">
        <v>0</v>
      </c>
      <c r="CB10" s="23">
        <v>0</v>
      </c>
      <c r="CC10" s="23">
        <v>0</v>
      </c>
      <c r="CD10" s="20">
        <v>280</v>
      </c>
      <c r="CE10" s="20">
        <v>0</v>
      </c>
      <c r="CF10" s="20">
        <v>0</v>
      </c>
      <c r="CG10" s="20">
        <v>0</v>
      </c>
      <c r="CH10" s="20">
        <v>5343</v>
      </c>
      <c r="CI10" s="20">
        <f>+CH10/12*6</f>
        <v>2671.5</v>
      </c>
      <c r="CJ10" s="20">
        <v>1872.1573</v>
      </c>
      <c r="CK10" s="20">
        <v>0</v>
      </c>
      <c r="CL10" s="20">
        <v>0</v>
      </c>
      <c r="CM10" s="20">
        <v>0</v>
      </c>
      <c r="CN10" s="23">
        <v>29567</v>
      </c>
      <c r="CO10" s="23">
        <f>+CN10/12*7</f>
        <v>17247.416666666664</v>
      </c>
      <c r="CP10" s="20">
        <v>12294.6716</v>
      </c>
      <c r="CQ10" s="20">
        <v>18500</v>
      </c>
      <c r="CR10" s="20">
        <f>+CQ10/12*6</f>
        <v>9250</v>
      </c>
      <c r="CS10" s="20">
        <v>9609.0526</v>
      </c>
      <c r="CT10" s="23">
        <v>0</v>
      </c>
      <c r="CU10" s="23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83</v>
      </c>
      <c r="DD10" s="20">
        <f>+DC10/12*7</f>
        <v>48.41666666666667</v>
      </c>
      <c r="DE10" s="20">
        <v>200</v>
      </c>
      <c r="DF10" s="20">
        <v>0</v>
      </c>
      <c r="DG10" s="22">
        <f aca="true" t="shared" si="6" ref="DG10:DH17">T10+Y10+AD10+AI10+AN10+AS10+AV10+AY10+BB10+BE10+BH10+BK10+BS10+BV10+BY10+CB10+CE10+CH10+CK10+CN10+CT10+CW10+CZ10+DC10</f>
        <v>268981.25800000003</v>
      </c>
      <c r="DH10" s="22">
        <f t="shared" si="6"/>
        <v>156048.09166666665</v>
      </c>
      <c r="DI10" s="22">
        <f aca="true" t="shared" si="7" ref="DI10:DI18">V10+AA10+AF10+AK10+AP10+AU10+AX10+BA10+BD10+BG10+BJ10+BM10+BU10+BX10+CA10+CD10+CG10+CJ10+CM10+CP10+CV10+CY10+DB10+DE10+DF10</f>
        <v>150099.5508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2">
        <f aca="true" t="shared" si="8" ref="EC10:ED18">DJ10+DM10+DP10+DS10+DV10+DY10</f>
        <v>0</v>
      </c>
      <c r="ED10" s="22">
        <f t="shared" si="8"/>
        <v>0</v>
      </c>
      <c r="EE10" s="22">
        <f aca="true" t="shared" si="9" ref="EE10:EE17">DL10+DO10+DR10+DU10+DX10+EA10+EB10</f>
        <v>0</v>
      </c>
    </row>
    <row r="11" spans="1:135" s="27" customFormat="1" ht="20.25" customHeight="1">
      <c r="A11" s="19">
        <v>2</v>
      </c>
      <c r="B11" s="39" t="s">
        <v>57</v>
      </c>
      <c r="C11" s="40">
        <v>155640.0827</v>
      </c>
      <c r="D11" s="40">
        <v>14413.6869</v>
      </c>
      <c r="E11" s="21">
        <f aca="true" t="shared" si="10" ref="E11:E17">DG11+EC11-DY11</f>
        <v>516463.2131</v>
      </c>
      <c r="F11" s="22">
        <f t="shared" si="0"/>
        <v>300252.720975</v>
      </c>
      <c r="G11" s="22">
        <f t="shared" si="0"/>
        <v>303113.3506</v>
      </c>
      <c r="H11" s="22">
        <f aca="true" t="shared" si="11" ref="H11:H17">G11/F11*100</f>
        <v>100.95274061654156</v>
      </c>
      <c r="I11" s="22">
        <f aca="true" t="shared" si="12" ref="I11:I17">G11/E11*100</f>
        <v>58.69021121186996</v>
      </c>
      <c r="J11" s="22">
        <f t="shared" si="1"/>
        <v>362867.64310000004</v>
      </c>
      <c r="K11" s="22">
        <f t="shared" si="1"/>
        <v>211574.7043083333</v>
      </c>
      <c r="L11" s="22">
        <f t="shared" si="1"/>
        <v>214119.2526</v>
      </c>
      <c r="M11" s="22">
        <f aca="true" t="shared" si="13" ref="M11:M17">L11/K11*100</f>
        <v>101.20267132121734</v>
      </c>
      <c r="N11" s="22">
        <f aca="true" t="shared" si="14" ref="N11:N17">L11/J11*100</f>
        <v>59.0075353015128</v>
      </c>
      <c r="O11" s="22">
        <f t="shared" si="2"/>
        <v>56815.45</v>
      </c>
      <c r="P11" s="22">
        <f t="shared" si="2"/>
        <v>33142.34583333333</v>
      </c>
      <c r="Q11" s="22">
        <f t="shared" si="3"/>
        <v>26620.0058</v>
      </c>
      <c r="R11" s="22">
        <f aca="true" t="shared" si="15" ref="R11:R17">Q11/P11*100</f>
        <v>80.32022215285254</v>
      </c>
      <c r="S11" s="20">
        <f aca="true" t="shared" si="16" ref="S11:S17">Q11/O11*100</f>
        <v>46.853462922497314</v>
      </c>
      <c r="T11" s="40">
        <v>13982.53</v>
      </c>
      <c r="U11" s="23">
        <f aca="true" t="shared" si="17" ref="U11:U17">+T11/12*7</f>
        <v>8156.475833333333</v>
      </c>
      <c r="V11" s="22">
        <v>11583.0288</v>
      </c>
      <c r="W11" s="22">
        <f aca="true" t="shared" si="18" ref="W11:W17">V11/U11*100</f>
        <v>142.0102141744019</v>
      </c>
      <c r="X11" s="20">
        <f aca="true" t="shared" si="19" ref="X11:X17">V11/T11*100</f>
        <v>82.83929160173444</v>
      </c>
      <c r="Y11" s="23">
        <v>25816.96</v>
      </c>
      <c r="Z11" s="23">
        <f>+Y11/12*7</f>
        <v>15059.893333333333</v>
      </c>
      <c r="AA11" s="22">
        <v>13271.2824</v>
      </c>
      <c r="AB11" s="22">
        <f aca="true" t="shared" si="20" ref="AB11:AB17">AA11/Z11*100</f>
        <v>88.12334925789646</v>
      </c>
      <c r="AC11" s="20">
        <f aca="true" t="shared" si="21" ref="AC11:AC17">AA11/Y11*100</f>
        <v>51.40528706710627</v>
      </c>
      <c r="AD11" s="23">
        <v>42832.92</v>
      </c>
      <c r="AE11" s="23">
        <f>+AD11/12*7</f>
        <v>24985.87</v>
      </c>
      <c r="AF11" s="22">
        <v>15036.977</v>
      </c>
      <c r="AG11" s="22">
        <f aca="true" t="shared" si="22" ref="AG11:AG17">AF11/AE11*100</f>
        <v>60.18192282277944</v>
      </c>
      <c r="AH11" s="20">
        <f aca="true" t="shared" si="23" ref="AH11:AH17">AF11/AD11*100</f>
        <v>35.10612164662134</v>
      </c>
      <c r="AI11" s="23">
        <v>6072.95</v>
      </c>
      <c r="AJ11" s="23">
        <f>+AI11/12*7</f>
        <v>3542.554166666667</v>
      </c>
      <c r="AK11" s="22">
        <v>2023.88</v>
      </c>
      <c r="AL11" s="22">
        <f aca="true" t="shared" si="24" ref="AL11:AL17">AK11/AJ11*100</f>
        <v>57.130530819923955</v>
      </c>
      <c r="AM11" s="20">
        <f aca="true" t="shared" si="25" ref="AM11:AM17">AK11/AI11*100</f>
        <v>33.32614297828898</v>
      </c>
      <c r="AN11" s="24">
        <v>300</v>
      </c>
      <c r="AO11" s="24">
        <f>+AN11/12*7</f>
        <v>175</v>
      </c>
      <c r="AP11" s="22">
        <v>227</v>
      </c>
      <c r="AQ11" s="22">
        <f aca="true" t="shared" si="26" ref="AQ11:AQ17">AP11/AO11*100</f>
        <v>129.71428571428572</v>
      </c>
      <c r="AR11" s="20">
        <f aca="true" t="shared" si="27" ref="AR11:AR17">AP11/AN11*100</f>
        <v>75.66666666666667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132617</v>
      </c>
      <c r="AZ11" s="20">
        <f aca="true" t="shared" si="28" ref="AZ11:AZ17">+AY11/12*7</f>
        <v>77359.91666666666</v>
      </c>
      <c r="BA11" s="20">
        <v>77359.91666666666</v>
      </c>
      <c r="BB11" s="43">
        <v>0</v>
      </c>
      <c r="BC11" s="25">
        <v>0</v>
      </c>
      <c r="BD11" s="25">
        <v>316.10533333334024</v>
      </c>
      <c r="BE11" s="41">
        <v>4434.1</v>
      </c>
      <c r="BF11" s="26">
        <v>2734.4</v>
      </c>
      <c r="BG11" s="44">
        <v>2734.4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2">
        <f t="shared" si="4"/>
        <v>207887.037</v>
      </c>
      <c r="BO11" s="22">
        <f t="shared" si="4"/>
        <v>121267.43824999999</v>
      </c>
      <c r="BP11" s="22">
        <f t="shared" si="5"/>
        <v>136646.931</v>
      </c>
      <c r="BQ11" s="22">
        <f aca="true" t="shared" si="29" ref="BQ11:BQ17">BP11/BO11*100</f>
        <v>112.68229375662597</v>
      </c>
      <c r="BR11" s="20">
        <f aca="true" t="shared" si="30" ref="BR11:BR17">BP11/BN11*100</f>
        <v>65.73133802469849</v>
      </c>
      <c r="BS11" s="23">
        <v>127010.865</v>
      </c>
      <c r="BT11" s="23">
        <f>+BS11/12*7</f>
        <v>74089.67125</v>
      </c>
      <c r="BU11" s="22">
        <v>68059.915</v>
      </c>
      <c r="BV11" s="20">
        <v>76274.92</v>
      </c>
      <c r="BW11" s="20">
        <f>+BV11/12*7</f>
        <v>44493.70333333333</v>
      </c>
      <c r="BX11" s="22">
        <v>65316.416</v>
      </c>
      <c r="BY11" s="20">
        <v>0</v>
      </c>
      <c r="BZ11" s="20">
        <v>0</v>
      </c>
      <c r="CA11" s="20">
        <v>0</v>
      </c>
      <c r="CB11" s="23">
        <v>4601.252</v>
      </c>
      <c r="CC11" s="23">
        <f>+CB11/12*7</f>
        <v>2684.063666666667</v>
      </c>
      <c r="CD11" s="20">
        <v>3270.6</v>
      </c>
      <c r="CE11" s="20">
        <v>0</v>
      </c>
      <c r="CF11" s="20">
        <v>0</v>
      </c>
      <c r="CG11" s="20">
        <v>0</v>
      </c>
      <c r="CH11" s="20">
        <f>15044.47+1500</f>
        <v>16544.47</v>
      </c>
      <c r="CI11" s="20">
        <v>8583.7</v>
      </c>
      <c r="CJ11" s="20">
        <v>8583.676</v>
      </c>
      <c r="CK11" s="20">
        <v>0</v>
      </c>
      <c r="CL11" s="20">
        <v>0</v>
      </c>
      <c r="CM11" s="20">
        <v>0</v>
      </c>
      <c r="CN11" s="23">
        <v>43049.07</v>
      </c>
      <c r="CO11" s="23">
        <f>+CN11/12*7</f>
        <v>25111.9575</v>
      </c>
      <c r="CP11" s="20">
        <v>16808.8424</v>
      </c>
      <c r="CQ11" s="20">
        <v>16129.065</v>
      </c>
      <c r="CR11" s="20">
        <f>+CQ11/12*6</f>
        <v>8064.532500000001</v>
      </c>
      <c r="CS11" s="20">
        <v>5696.0624</v>
      </c>
      <c r="CT11" s="23">
        <v>168.15</v>
      </c>
      <c r="CU11" s="23">
        <v>0</v>
      </c>
      <c r="CV11" s="20">
        <v>182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22758.0261</v>
      </c>
      <c r="DD11" s="20">
        <f aca="true" t="shared" si="31" ref="DD11:DD17">+DC11/12*7</f>
        <v>13275.515225</v>
      </c>
      <c r="DE11" s="20">
        <v>18339.311</v>
      </c>
      <c r="DF11" s="20">
        <v>0</v>
      </c>
      <c r="DG11" s="22">
        <f t="shared" si="6"/>
        <v>516463.2131</v>
      </c>
      <c r="DH11" s="22">
        <f t="shared" si="6"/>
        <v>300252.720975</v>
      </c>
      <c r="DI11" s="22">
        <f t="shared" si="7"/>
        <v>303113.3506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2">
        <f t="shared" si="8"/>
        <v>0</v>
      </c>
      <c r="ED11" s="22">
        <f t="shared" si="8"/>
        <v>0</v>
      </c>
      <c r="EE11" s="22">
        <f t="shared" si="9"/>
        <v>0</v>
      </c>
    </row>
    <row r="12" spans="1:135" s="27" customFormat="1" ht="20.25" customHeight="1">
      <c r="A12" s="19">
        <v>3</v>
      </c>
      <c r="B12" s="39" t="s">
        <v>58</v>
      </c>
      <c r="C12" s="40">
        <v>17.8145</v>
      </c>
      <c r="D12" s="40">
        <v>1343.4956</v>
      </c>
      <c r="E12" s="21">
        <f t="shared" si="10"/>
        <v>271012.1</v>
      </c>
      <c r="F12" s="22">
        <f t="shared" si="0"/>
        <v>156001.25833333333</v>
      </c>
      <c r="G12" s="22">
        <f t="shared" si="0"/>
        <v>147308.0907</v>
      </c>
      <c r="H12" s="22">
        <f t="shared" si="11"/>
        <v>94.42750159440487</v>
      </c>
      <c r="I12" s="22">
        <f t="shared" si="12"/>
        <v>54.35480212876105</v>
      </c>
      <c r="J12" s="22">
        <f t="shared" si="1"/>
        <v>83739.5</v>
      </c>
      <c r="K12" s="22">
        <f t="shared" si="1"/>
        <v>48452.208333333336</v>
      </c>
      <c r="L12" s="22">
        <f t="shared" si="1"/>
        <v>39759.0677</v>
      </c>
      <c r="M12" s="22">
        <f t="shared" si="13"/>
        <v>82.0583190480654</v>
      </c>
      <c r="N12" s="22">
        <f t="shared" si="14"/>
        <v>47.47946632115071</v>
      </c>
      <c r="O12" s="22">
        <f t="shared" si="2"/>
        <v>36000</v>
      </c>
      <c r="P12" s="22">
        <f t="shared" si="2"/>
        <v>21000</v>
      </c>
      <c r="Q12" s="22">
        <f t="shared" si="3"/>
        <v>14609.394</v>
      </c>
      <c r="R12" s="22">
        <f t="shared" si="15"/>
        <v>69.56854285714286</v>
      </c>
      <c r="S12" s="20">
        <f t="shared" si="16"/>
        <v>40.58165</v>
      </c>
      <c r="T12" s="40">
        <v>3000</v>
      </c>
      <c r="U12" s="23">
        <f t="shared" si="17"/>
        <v>1750</v>
      </c>
      <c r="V12" s="22">
        <v>999.51</v>
      </c>
      <c r="W12" s="22">
        <f t="shared" si="18"/>
        <v>57.11485714285715</v>
      </c>
      <c r="X12" s="20">
        <f t="shared" si="19"/>
        <v>33.317</v>
      </c>
      <c r="Y12" s="23">
        <v>4750</v>
      </c>
      <c r="Z12" s="23">
        <f>+Y12/12*6</f>
        <v>2375</v>
      </c>
      <c r="AA12" s="22">
        <v>916.3564</v>
      </c>
      <c r="AB12" s="22">
        <f t="shared" si="20"/>
        <v>38.583427368421056</v>
      </c>
      <c r="AC12" s="20">
        <f t="shared" si="21"/>
        <v>19.291713684210528</v>
      </c>
      <c r="AD12" s="23">
        <v>33000</v>
      </c>
      <c r="AE12" s="23">
        <f>+AD12/12*7</f>
        <v>19250</v>
      </c>
      <c r="AF12" s="22">
        <v>13609.884</v>
      </c>
      <c r="AG12" s="22">
        <f t="shared" si="22"/>
        <v>70.70069610389609</v>
      </c>
      <c r="AH12" s="20">
        <f t="shared" si="23"/>
        <v>41.24207272727273</v>
      </c>
      <c r="AI12" s="23">
        <v>6622.5</v>
      </c>
      <c r="AJ12" s="23">
        <f>+AI12/12*7</f>
        <v>3863.125</v>
      </c>
      <c r="AK12" s="22">
        <v>3333.996</v>
      </c>
      <c r="AL12" s="22">
        <f t="shared" si="24"/>
        <v>86.30308364342339</v>
      </c>
      <c r="AM12" s="20">
        <f t="shared" si="25"/>
        <v>50.34346545866365</v>
      </c>
      <c r="AN12" s="24">
        <v>500</v>
      </c>
      <c r="AO12" s="24">
        <f>+AN12/12*7</f>
        <v>291.66666666666663</v>
      </c>
      <c r="AP12" s="22">
        <v>290</v>
      </c>
      <c r="AQ12" s="22">
        <f t="shared" si="26"/>
        <v>99.42857142857144</v>
      </c>
      <c r="AR12" s="20">
        <f t="shared" si="27"/>
        <v>57.99999999999999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159071.4</v>
      </c>
      <c r="AZ12" s="20">
        <f t="shared" si="28"/>
        <v>92791.65</v>
      </c>
      <c r="BA12" s="20">
        <v>92791.65</v>
      </c>
      <c r="BB12" s="43">
        <v>19070.399999999994</v>
      </c>
      <c r="BC12" s="25">
        <v>9535.1</v>
      </c>
      <c r="BD12" s="25">
        <v>9535.050000000003</v>
      </c>
      <c r="BE12" s="41">
        <v>3734</v>
      </c>
      <c r="BF12" s="26">
        <v>2302.7</v>
      </c>
      <c r="BG12" s="44">
        <v>2302.7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2">
        <f t="shared" si="4"/>
        <v>7267</v>
      </c>
      <c r="BO12" s="22">
        <f t="shared" si="4"/>
        <v>4239.083333333334</v>
      </c>
      <c r="BP12" s="22">
        <f t="shared" si="5"/>
        <v>3191.849</v>
      </c>
      <c r="BQ12" s="22">
        <f t="shared" si="29"/>
        <v>75.29573610646956</v>
      </c>
      <c r="BR12" s="20">
        <f t="shared" si="30"/>
        <v>43.92251272877391</v>
      </c>
      <c r="BS12" s="23">
        <v>2267</v>
      </c>
      <c r="BT12" s="23">
        <f>+BS12/12*7</f>
        <v>1322.4166666666665</v>
      </c>
      <c r="BU12" s="22">
        <v>1262.649</v>
      </c>
      <c r="BV12" s="20">
        <v>0</v>
      </c>
      <c r="BW12" s="20">
        <v>0</v>
      </c>
      <c r="BX12" s="22">
        <v>0</v>
      </c>
      <c r="BY12" s="20">
        <v>0</v>
      </c>
      <c r="BZ12" s="20">
        <v>0</v>
      </c>
      <c r="CA12" s="20">
        <v>0</v>
      </c>
      <c r="CB12" s="23">
        <v>5000</v>
      </c>
      <c r="CC12" s="23">
        <f>+CB12/12*7</f>
        <v>2916.666666666667</v>
      </c>
      <c r="CD12" s="20">
        <v>1929.2</v>
      </c>
      <c r="CE12" s="20">
        <v>0</v>
      </c>
      <c r="CF12" s="20">
        <v>0</v>
      </c>
      <c r="CG12" s="20">
        <v>0</v>
      </c>
      <c r="CH12" s="20">
        <v>5396.8</v>
      </c>
      <c r="CI12" s="20">
        <v>2919.6</v>
      </c>
      <c r="CJ12" s="20">
        <v>2919.623</v>
      </c>
      <c r="CK12" s="20">
        <v>0</v>
      </c>
      <c r="CL12" s="20">
        <v>0</v>
      </c>
      <c r="CM12" s="20">
        <v>0</v>
      </c>
      <c r="CN12" s="23">
        <v>19500</v>
      </c>
      <c r="CO12" s="23">
        <f>+CN12/12*7</f>
        <v>11375</v>
      </c>
      <c r="CP12" s="20">
        <v>7216.7583</v>
      </c>
      <c r="CQ12" s="20">
        <v>9000</v>
      </c>
      <c r="CR12" s="20">
        <f>+CQ12/12*6</f>
        <v>4500</v>
      </c>
      <c r="CS12" s="20">
        <v>3350.3308</v>
      </c>
      <c r="CT12" s="23">
        <v>0</v>
      </c>
      <c r="CU12" s="23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9100</v>
      </c>
      <c r="DD12" s="20">
        <f t="shared" si="31"/>
        <v>5308.333333333334</v>
      </c>
      <c r="DE12" s="20">
        <v>10200.714</v>
      </c>
      <c r="DF12" s="20">
        <v>0</v>
      </c>
      <c r="DG12" s="22">
        <f t="shared" si="6"/>
        <v>271012.1</v>
      </c>
      <c r="DH12" s="22">
        <f t="shared" si="6"/>
        <v>156001.25833333333</v>
      </c>
      <c r="DI12" s="22">
        <f t="shared" si="7"/>
        <v>147308.0907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2">
        <f t="shared" si="8"/>
        <v>0</v>
      </c>
      <c r="ED12" s="22">
        <f t="shared" si="8"/>
        <v>0</v>
      </c>
      <c r="EE12" s="22">
        <f t="shared" si="9"/>
        <v>0</v>
      </c>
    </row>
    <row r="13" spans="1:135" s="27" customFormat="1" ht="20.25" customHeight="1">
      <c r="A13" s="19">
        <v>4</v>
      </c>
      <c r="B13" s="39" t="s">
        <v>59</v>
      </c>
      <c r="C13" s="40">
        <v>7826.0667</v>
      </c>
      <c r="D13" s="40">
        <v>21686.1234</v>
      </c>
      <c r="E13" s="21">
        <f t="shared" si="10"/>
        <v>405225.874</v>
      </c>
      <c r="F13" s="22">
        <f t="shared" si="0"/>
        <v>209378.7515</v>
      </c>
      <c r="G13" s="22">
        <f t="shared" si="0"/>
        <v>230225.46389999992</v>
      </c>
      <c r="H13" s="22">
        <f t="shared" si="11"/>
        <v>109.95646036221585</v>
      </c>
      <c r="I13" s="22">
        <f t="shared" si="12"/>
        <v>56.81410755622181</v>
      </c>
      <c r="J13" s="22">
        <f t="shared" si="1"/>
        <v>128435.974</v>
      </c>
      <c r="K13" s="22">
        <f t="shared" si="1"/>
        <v>47863.609833333336</v>
      </c>
      <c r="L13" s="22">
        <f t="shared" si="1"/>
        <v>57187.374899999995</v>
      </c>
      <c r="M13" s="22">
        <f t="shared" si="13"/>
        <v>119.47986183894841</v>
      </c>
      <c r="N13" s="22">
        <f t="shared" si="14"/>
        <v>44.52597906876152</v>
      </c>
      <c r="O13" s="22">
        <f t="shared" si="2"/>
        <v>46000.1</v>
      </c>
      <c r="P13" s="22">
        <f t="shared" si="2"/>
        <v>18815.5</v>
      </c>
      <c r="Q13" s="22">
        <f t="shared" si="3"/>
        <v>20212.8454</v>
      </c>
      <c r="R13" s="22">
        <f t="shared" si="15"/>
        <v>107.42656533177433</v>
      </c>
      <c r="S13" s="20">
        <f t="shared" si="16"/>
        <v>43.94087273723318</v>
      </c>
      <c r="T13" s="40">
        <v>1680</v>
      </c>
      <c r="U13" s="23">
        <f t="shared" si="17"/>
        <v>980</v>
      </c>
      <c r="V13" s="22">
        <v>2088.2414</v>
      </c>
      <c r="W13" s="22">
        <f t="shared" si="18"/>
        <v>213.08585714285715</v>
      </c>
      <c r="X13" s="20">
        <f t="shared" si="19"/>
        <v>124.30008333333333</v>
      </c>
      <c r="Y13" s="23">
        <v>22000</v>
      </c>
      <c r="Z13" s="23">
        <v>6027</v>
      </c>
      <c r="AA13" s="22">
        <v>5649.6505</v>
      </c>
      <c r="AB13" s="22">
        <f t="shared" si="20"/>
        <v>93.73901609424257</v>
      </c>
      <c r="AC13" s="20">
        <f t="shared" si="21"/>
        <v>25.68022954545454</v>
      </c>
      <c r="AD13" s="23">
        <v>44320.1</v>
      </c>
      <c r="AE13" s="23">
        <f>18815.5-U13</f>
        <v>17835.5</v>
      </c>
      <c r="AF13" s="22">
        <v>18124.604</v>
      </c>
      <c r="AG13" s="22">
        <f t="shared" si="22"/>
        <v>101.62094698774915</v>
      </c>
      <c r="AH13" s="20">
        <f t="shared" si="23"/>
        <v>40.89477234934037</v>
      </c>
      <c r="AI13" s="23">
        <v>3520</v>
      </c>
      <c r="AJ13" s="23">
        <v>1867.2</v>
      </c>
      <c r="AK13" s="22">
        <v>2593.206</v>
      </c>
      <c r="AL13" s="22">
        <f t="shared" si="24"/>
        <v>138.88206940874036</v>
      </c>
      <c r="AM13" s="20">
        <f t="shared" si="25"/>
        <v>73.670625</v>
      </c>
      <c r="AN13" s="24">
        <v>0</v>
      </c>
      <c r="AO13" s="24">
        <v>0</v>
      </c>
      <c r="AP13" s="22">
        <v>0</v>
      </c>
      <c r="AQ13" s="22" t="e">
        <f t="shared" si="26"/>
        <v>#DIV/0!</v>
      </c>
      <c r="AR13" s="20" t="e">
        <f t="shared" si="27"/>
        <v>#DIV/0!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275156.3</v>
      </c>
      <c r="AZ13" s="20">
        <f t="shared" si="28"/>
        <v>160507.84166666667</v>
      </c>
      <c r="BA13" s="20">
        <v>160507.84166666667</v>
      </c>
      <c r="BB13" s="43">
        <v>0</v>
      </c>
      <c r="BC13" s="25">
        <v>0</v>
      </c>
      <c r="BD13" s="25">
        <v>5522.947333333315</v>
      </c>
      <c r="BE13" s="41">
        <v>1633.6</v>
      </c>
      <c r="BF13" s="26">
        <v>1007.3</v>
      </c>
      <c r="BG13" s="44">
        <v>1007.3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2">
        <f t="shared" si="4"/>
        <v>13286</v>
      </c>
      <c r="BO13" s="22">
        <f t="shared" si="4"/>
        <v>5528.4</v>
      </c>
      <c r="BP13" s="22">
        <f t="shared" si="5"/>
        <v>6142.419</v>
      </c>
      <c r="BQ13" s="22">
        <f t="shared" si="29"/>
        <v>111.10663121337096</v>
      </c>
      <c r="BR13" s="20">
        <f t="shared" si="30"/>
        <v>46.23226704802047</v>
      </c>
      <c r="BS13" s="23">
        <v>12096</v>
      </c>
      <c r="BT13" s="23">
        <v>4818.4</v>
      </c>
      <c r="BU13" s="22">
        <v>5432.419</v>
      </c>
      <c r="BV13" s="20">
        <v>0</v>
      </c>
      <c r="BW13" s="20">
        <v>0</v>
      </c>
      <c r="BX13" s="22">
        <v>0</v>
      </c>
      <c r="BY13" s="20">
        <v>0</v>
      </c>
      <c r="BZ13" s="20">
        <v>0</v>
      </c>
      <c r="CA13" s="20">
        <v>0</v>
      </c>
      <c r="CB13" s="23">
        <v>1190</v>
      </c>
      <c r="CC13" s="23">
        <v>710</v>
      </c>
      <c r="CD13" s="20">
        <v>710</v>
      </c>
      <c r="CE13" s="20">
        <v>0</v>
      </c>
      <c r="CF13" s="20">
        <v>0</v>
      </c>
      <c r="CG13" s="20">
        <v>0</v>
      </c>
      <c r="CH13" s="20">
        <v>0</v>
      </c>
      <c r="CI13" s="20">
        <f>+CH13/12*6</f>
        <v>0</v>
      </c>
      <c r="CJ13" s="20">
        <v>0</v>
      </c>
      <c r="CK13" s="20">
        <v>0</v>
      </c>
      <c r="CL13" s="20">
        <v>0</v>
      </c>
      <c r="CM13" s="20">
        <v>0</v>
      </c>
      <c r="CN13" s="23">
        <v>26745</v>
      </c>
      <c r="CO13" s="23">
        <v>5776</v>
      </c>
      <c r="CP13" s="20">
        <v>6582.74</v>
      </c>
      <c r="CQ13" s="20">
        <v>5965</v>
      </c>
      <c r="CR13" s="20">
        <v>2498</v>
      </c>
      <c r="CS13" s="20">
        <v>2183.05</v>
      </c>
      <c r="CT13" s="23">
        <v>0</v>
      </c>
      <c r="CU13" s="23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16884.874</v>
      </c>
      <c r="DD13" s="20">
        <f t="shared" si="31"/>
        <v>9849.509833333334</v>
      </c>
      <c r="DE13" s="20">
        <v>16006.514</v>
      </c>
      <c r="DF13" s="20">
        <v>0</v>
      </c>
      <c r="DG13" s="22">
        <f t="shared" si="6"/>
        <v>405225.874</v>
      </c>
      <c r="DH13" s="22">
        <f t="shared" si="6"/>
        <v>209378.7515</v>
      </c>
      <c r="DI13" s="22">
        <f t="shared" si="7"/>
        <v>224225.46389999994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6000</v>
      </c>
      <c r="DV13" s="20">
        <v>0</v>
      </c>
      <c r="DW13" s="20">
        <v>0</v>
      </c>
      <c r="DX13" s="20">
        <v>0</v>
      </c>
      <c r="DY13" s="20">
        <v>70911.114</v>
      </c>
      <c r="DZ13" s="20">
        <v>2920</v>
      </c>
      <c r="EA13" s="20">
        <v>70911.114</v>
      </c>
      <c r="EB13" s="20">
        <v>0</v>
      </c>
      <c r="EC13" s="22">
        <f t="shared" si="8"/>
        <v>70911.114</v>
      </c>
      <c r="ED13" s="22">
        <f t="shared" si="8"/>
        <v>2920</v>
      </c>
      <c r="EE13" s="22">
        <f t="shared" si="9"/>
        <v>76911.114</v>
      </c>
    </row>
    <row r="14" spans="1:135" s="27" customFormat="1" ht="20.25" customHeight="1">
      <c r="A14" s="19">
        <v>5</v>
      </c>
      <c r="B14" s="39" t="s">
        <v>60</v>
      </c>
      <c r="C14" s="40">
        <v>2018.09</v>
      </c>
      <c r="D14" s="40">
        <v>11641.7734</v>
      </c>
      <c r="E14" s="21">
        <f t="shared" si="10"/>
        <v>212777.9</v>
      </c>
      <c r="F14" s="22">
        <f t="shared" si="0"/>
        <v>113149.05833333332</v>
      </c>
      <c r="G14" s="22">
        <f t="shared" si="0"/>
        <v>103061.9262</v>
      </c>
      <c r="H14" s="22">
        <f t="shared" si="11"/>
        <v>91.0850940503482</v>
      </c>
      <c r="I14" s="22">
        <f t="shared" si="12"/>
        <v>48.436386579621285</v>
      </c>
      <c r="J14" s="22">
        <f t="shared" si="1"/>
        <v>52200</v>
      </c>
      <c r="K14" s="22">
        <f t="shared" si="1"/>
        <v>28575</v>
      </c>
      <c r="L14" s="22">
        <f t="shared" si="1"/>
        <v>16749.2962</v>
      </c>
      <c r="M14" s="22">
        <f t="shared" si="13"/>
        <v>58.61520979877516</v>
      </c>
      <c r="N14" s="22">
        <f t="shared" si="14"/>
        <v>32.086774329501914</v>
      </c>
      <c r="O14" s="22">
        <f t="shared" si="2"/>
        <v>23000</v>
      </c>
      <c r="P14" s="22">
        <f t="shared" si="2"/>
        <v>11541.666666666666</v>
      </c>
      <c r="Q14" s="22">
        <f t="shared" si="3"/>
        <v>8423.5222</v>
      </c>
      <c r="R14" s="22">
        <f t="shared" si="15"/>
        <v>72.98358584837545</v>
      </c>
      <c r="S14" s="20">
        <f t="shared" si="16"/>
        <v>36.62400956521739</v>
      </c>
      <c r="T14" s="40">
        <v>500</v>
      </c>
      <c r="U14" s="23">
        <f t="shared" si="17"/>
        <v>291.66666666666663</v>
      </c>
      <c r="V14" s="22">
        <v>130.4597</v>
      </c>
      <c r="W14" s="22">
        <f t="shared" si="18"/>
        <v>44.729040000000005</v>
      </c>
      <c r="X14" s="20">
        <f t="shared" si="19"/>
        <v>26.09194</v>
      </c>
      <c r="Y14" s="23">
        <v>6600</v>
      </c>
      <c r="Z14" s="23">
        <f>+Y14/12*7</f>
        <v>3850</v>
      </c>
      <c r="AA14" s="22">
        <v>2099.238</v>
      </c>
      <c r="AB14" s="22">
        <f t="shared" si="20"/>
        <v>54.525662337662325</v>
      </c>
      <c r="AC14" s="20">
        <f t="shared" si="21"/>
        <v>31.806636363636358</v>
      </c>
      <c r="AD14" s="23">
        <v>22500</v>
      </c>
      <c r="AE14" s="23">
        <f>+AD14/12*6</f>
        <v>11250</v>
      </c>
      <c r="AF14" s="22">
        <v>8293.0625</v>
      </c>
      <c r="AG14" s="22">
        <f t="shared" si="22"/>
        <v>73.71611111111112</v>
      </c>
      <c r="AH14" s="20">
        <f t="shared" si="23"/>
        <v>36.85805555555556</v>
      </c>
      <c r="AI14" s="23">
        <v>1000</v>
      </c>
      <c r="AJ14" s="23">
        <f>+AI14/12*7</f>
        <v>583.3333333333333</v>
      </c>
      <c r="AK14" s="22">
        <v>475.4</v>
      </c>
      <c r="AL14" s="22">
        <f t="shared" si="24"/>
        <v>81.49714285714286</v>
      </c>
      <c r="AM14" s="20">
        <f t="shared" si="25"/>
        <v>47.54</v>
      </c>
      <c r="AN14" s="24">
        <v>0</v>
      </c>
      <c r="AO14" s="24">
        <v>0</v>
      </c>
      <c r="AP14" s="22">
        <v>0</v>
      </c>
      <c r="AQ14" s="22" t="e">
        <f t="shared" si="26"/>
        <v>#DIV/0!</v>
      </c>
      <c r="AR14" s="20" t="e">
        <f t="shared" si="27"/>
        <v>#DIV/0!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144984.1</v>
      </c>
      <c r="AZ14" s="20">
        <f t="shared" si="28"/>
        <v>84574.05833333333</v>
      </c>
      <c r="BA14" s="20">
        <v>84574.05833333333</v>
      </c>
      <c r="BB14" s="43">
        <v>0</v>
      </c>
      <c r="BC14" s="25">
        <v>0</v>
      </c>
      <c r="BD14" s="25">
        <v>1738.5716666666704</v>
      </c>
      <c r="BE14" s="41">
        <v>0</v>
      </c>
      <c r="BF14" s="26">
        <v>0</v>
      </c>
      <c r="BG14" s="44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2">
        <f t="shared" si="4"/>
        <v>2500</v>
      </c>
      <c r="BO14" s="22">
        <f t="shared" si="4"/>
        <v>1458.3333333333335</v>
      </c>
      <c r="BP14" s="22">
        <f t="shared" si="5"/>
        <v>866.74</v>
      </c>
      <c r="BQ14" s="22">
        <f t="shared" si="29"/>
        <v>59.4336</v>
      </c>
      <c r="BR14" s="20">
        <f t="shared" si="30"/>
        <v>34.6696</v>
      </c>
      <c r="BS14" s="23">
        <v>2500</v>
      </c>
      <c r="BT14" s="23">
        <f>+BS14/12*7</f>
        <v>1458.3333333333335</v>
      </c>
      <c r="BU14" s="22">
        <v>866.74</v>
      </c>
      <c r="BV14" s="20">
        <v>0</v>
      </c>
      <c r="BW14" s="20">
        <v>0</v>
      </c>
      <c r="BX14" s="22">
        <v>0</v>
      </c>
      <c r="BY14" s="20">
        <v>0</v>
      </c>
      <c r="BZ14" s="20">
        <v>0</v>
      </c>
      <c r="CA14" s="20">
        <v>0</v>
      </c>
      <c r="CB14" s="23">
        <v>0</v>
      </c>
      <c r="CC14" s="23">
        <f>+CB14/12*3</f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f>+CH14/12*6</f>
        <v>0</v>
      </c>
      <c r="CJ14" s="20">
        <v>0</v>
      </c>
      <c r="CK14" s="20">
        <v>0</v>
      </c>
      <c r="CL14" s="20">
        <v>0</v>
      </c>
      <c r="CM14" s="20">
        <v>0</v>
      </c>
      <c r="CN14" s="23">
        <v>17500</v>
      </c>
      <c r="CO14" s="23">
        <f>+CN14/12*7</f>
        <v>10208.333333333332</v>
      </c>
      <c r="CP14" s="20">
        <v>3944.396</v>
      </c>
      <c r="CQ14" s="20">
        <v>5500</v>
      </c>
      <c r="CR14" s="20">
        <f>+CQ14/12*7</f>
        <v>3208.333333333333</v>
      </c>
      <c r="CS14" s="20">
        <v>1373.7</v>
      </c>
      <c r="CT14" s="23">
        <v>0</v>
      </c>
      <c r="CU14" s="23">
        <v>0</v>
      </c>
      <c r="CV14" s="20">
        <v>0</v>
      </c>
      <c r="CW14" s="20">
        <v>0</v>
      </c>
      <c r="CX14" s="20">
        <v>0</v>
      </c>
      <c r="CY14" s="20">
        <v>200</v>
      </c>
      <c r="CZ14" s="20">
        <v>0</v>
      </c>
      <c r="DA14" s="20">
        <v>0</v>
      </c>
      <c r="DB14" s="20">
        <v>0</v>
      </c>
      <c r="DC14" s="20">
        <v>1600</v>
      </c>
      <c r="DD14" s="20">
        <f t="shared" si="31"/>
        <v>933.3333333333334</v>
      </c>
      <c r="DE14" s="20">
        <v>740</v>
      </c>
      <c r="DF14" s="20">
        <v>0</v>
      </c>
      <c r="DG14" s="22">
        <f t="shared" si="6"/>
        <v>197184.1</v>
      </c>
      <c r="DH14" s="22">
        <f t="shared" si="6"/>
        <v>113149.05833333332</v>
      </c>
      <c r="DI14" s="22">
        <f t="shared" si="7"/>
        <v>103061.9262</v>
      </c>
      <c r="DJ14" s="20">
        <v>0</v>
      </c>
      <c r="DK14" s="20">
        <v>0</v>
      </c>
      <c r="DL14" s="20">
        <v>0</v>
      </c>
      <c r="DM14" s="20">
        <v>15593.8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2">
        <f t="shared" si="8"/>
        <v>15593.8</v>
      </c>
      <c r="ED14" s="22">
        <f t="shared" si="8"/>
        <v>0</v>
      </c>
      <c r="EE14" s="22">
        <f t="shared" si="9"/>
        <v>0</v>
      </c>
    </row>
    <row r="15" spans="1:135" s="27" customFormat="1" ht="20.25" customHeight="1">
      <c r="A15" s="19">
        <v>6</v>
      </c>
      <c r="B15" s="39" t="s">
        <v>61</v>
      </c>
      <c r="C15" s="40">
        <v>14506.9494</v>
      </c>
      <c r="D15" s="40">
        <v>38379.0078</v>
      </c>
      <c r="E15" s="21">
        <f t="shared" si="10"/>
        <v>236678.4</v>
      </c>
      <c r="F15" s="22">
        <f t="shared" si="0"/>
        <v>138062.4</v>
      </c>
      <c r="G15" s="22">
        <f t="shared" si="0"/>
        <v>124722.73659999997</v>
      </c>
      <c r="H15" s="22">
        <f t="shared" si="11"/>
        <v>90.33794617506285</v>
      </c>
      <c r="I15" s="22">
        <f t="shared" si="12"/>
        <v>52.69713526878667</v>
      </c>
      <c r="J15" s="22">
        <f t="shared" si="1"/>
        <v>59335</v>
      </c>
      <c r="K15" s="22">
        <f t="shared" si="1"/>
        <v>34612.083333333336</v>
      </c>
      <c r="L15" s="22">
        <f t="shared" si="1"/>
        <v>20075.4996</v>
      </c>
      <c r="M15" s="22">
        <f t="shared" si="13"/>
        <v>58.001419350178764</v>
      </c>
      <c r="N15" s="22">
        <f t="shared" si="14"/>
        <v>33.83416128760428</v>
      </c>
      <c r="O15" s="22">
        <f t="shared" si="2"/>
        <v>25300</v>
      </c>
      <c r="P15" s="22">
        <f t="shared" si="2"/>
        <v>14758.333333333334</v>
      </c>
      <c r="Q15" s="22">
        <f t="shared" si="3"/>
        <v>7753.4856</v>
      </c>
      <c r="R15" s="22">
        <f t="shared" si="15"/>
        <v>52.536322529644266</v>
      </c>
      <c r="S15" s="20">
        <f t="shared" si="16"/>
        <v>30.64618814229249</v>
      </c>
      <c r="T15" s="40">
        <v>300</v>
      </c>
      <c r="U15" s="23">
        <f t="shared" si="17"/>
        <v>175</v>
      </c>
      <c r="V15" s="22">
        <v>180.4376</v>
      </c>
      <c r="W15" s="22">
        <f t="shared" si="18"/>
        <v>103.1072</v>
      </c>
      <c r="X15" s="20">
        <f t="shared" si="19"/>
        <v>60.14586666666667</v>
      </c>
      <c r="Y15" s="23">
        <v>9800</v>
      </c>
      <c r="Z15" s="23">
        <f>+Y15/12*7</f>
        <v>5716.666666666666</v>
      </c>
      <c r="AA15" s="22">
        <v>3867.242</v>
      </c>
      <c r="AB15" s="22">
        <f t="shared" si="20"/>
        <v>67.64854810495628</v>
      </c>
      <c r="AC15" s="20">
        <f t="shared" si="21"/>
        <v>39.461653061224496</v>
      </c>
      <c r="AD15" s="23">
        <v>25000</v>
      </c>
      <c r="AE15" s="23">
        <f>+AD15/12*7</f>
        <v>14583.333333333334</v>
      </c>
      <c r="AF15" s="22">
        <v>7573.048</v>
      </c>
      <c r="AG15" s="22">
        <f t="shared" si="22"/>
        <v>51.929472</v>
      </c>
      <c r="AH15" s="20">
        <f t="shared" si="23"/>
        <v>30.292192</v>
      </c>
      <c r="AI15" s="23">
        <v>935</v>
      </c>
      <c r="AJ15" s="23">
        <f>+AI15/12*7</f>
        <v>545.4166666666667</v>
      </c>
      <c r="AK15" s="22">
        <v>563.9</v>
      </c>
      <c r="AL15" s="22">
        <f t="shared" si="24"/>
        <v>103.38884644766996</v>
      </c>
      <c r="AM15" s="20">
        <f t="shared" si="25"/>
        <v>60.31016042780748</v>
      </c>
      <c r="AN15" s="24">
        <v>0</v>
      </c>
      <c r="AO15" s="24">
        <v>0</v>
      </c>
      <c r="AP15" s="22">
        <v>0</v>
      </c>
      <c r="AQ15" s="22" t="e">
        <f t="shared" si="26"/>
        <v>#DIV/0!</v>
      </c>
      <c r="AR15" s="20" t="e">
        <f t="shared" si="27"/>
        <v>#DIV/0!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175843.4</v>
      </c>
      <c r="AZ15" s="20">
        <f t="shared" si="28"/>
        <v>102575.31666666667</v>
      </c>
      <c r="BA15" s="20">
        <v>102575.31666666667</v>
      </c>
      <c r="BB15" s="43">
        <v>1500</v>
      </c>
      <c r="BC15" s="25">
        <f>+BB15/12*7</f>
        <v>875</v>
      </c>
      <c r="BD15" s="25">
        <v>2049.520333333334</v>
      </c>
      <c r="BE15" s="41">
        <v>0</v>
      </c>
      <c r="BF15" s="26">
        <v>0</v>
      </c>
      <c r="BG15" s="44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2">
        <f t="shared" si="4"/>
        <v>12800</v>
      </c>
      <c r="BO15" s="22">
        <f t="shared" si="4"/>
        <v>7466.666666666667</v>
      </c>
      <c r="BP15" s="22">
        <f t="shared" si="5"/>
        <v>5697.591</v>
      </c>
      <c r="BQ15" s="22">
        <f t="shared" si="29"/>
        <v>76.30702232142858</v>
      </c>
      <c r="BR15" s="20">
        <f t="shared" si="30"/>
        <v>44.5124296875</v>
      </c>
      <c r="BS15" s="23">
        <v>12800</v>
      </c>
      <c r="BT15" s="23">
        <f>+BS15/12*7</f>
        <v>7466.666666666667</v>
      </c>
      <c r="BU15" s="22">
        <v>4023.391</v>
      </c>
      <c r="BV15" s="20">
        <v>0</v>
      </c>
      <c r="BW15" s="20">
        <v>0</v>
      </c>
      <c r="BX15" s="22">
        <v>1674.2</v>
      </c>
      <c r="BY15" s="20">
        <v>0</v>
      </c>
      <c r="BZ15" s="20">
        <v>0</v>
      </c>
      <c r="CA15" s="20">
        <v>0</v>
      </c>
      <c r="CB15" s="23">
        <v>0</v>
      </c>
      <c r="CC15" s="23">
        <f>+CB15/12*3</f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22.4</v>
      </c>
      <c r="CK15" s="20">
        <v>0</v>
      </c>
      <c r="CL15" s="20">
        <v>0</v>
      </c>
      <c r="CM15" s="20">
        <v>0</v>
      </c>
      <c r="CN15" s="23">
        <v>10500</v>
      </c>
      <c r="CO15" s="23">
        <f>+CN15/12*7</f>
        <v>6125</v>
      </c>
      <c r="CP15" s="20">
        <v>878.442</v>
      </c>
      <c r="CQ15" s="20">
        <v>10200</v>
      </c>
      <c r="CR15" s="20">
        <f>+CQ15/12*7</f>
        <v>5950</v>
      </c>
      <c r="CS15" s="20">
        <v>788.942</v>
      </c>
      <c r="CT15" s="23">
        <v>0</v>
      </c>
      <c r="CU15" s="23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f t="shared" si="31"/>
        <v>0</v>
      </c>
      <c r="DE15" s="20">
        <v>1314.839</v>
      </c>
      <c r="DF15" s="20">
        <v>0</v>
      </c>
      <c r="DG15" s="22">
        <f t="shared" si="6"/>
        <v>236678.4</v>
      </c>
      <c r="DH15" s="22">
        <f t="shared" si="6"/>
        <v>138062.4</v>
      </c>
      <c r="DI15" s="22">
        <f t="shared" si="7"/>
        <v>124722.73659999997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2">
        <f t="shared" si="8"/>
        <v>0</v>
      </c>
      <c r="ED15" s="22">
        <f t="shared" si="8"/>
        <v>0</v>
      </c>
      <c r="EE15" s="22">
        <f t="shared" si="9"/>
        <v>0</v>
      </c>
    </row>
    <row r="16" spans="1:135" s="27" customFormat="1" ht="20.25" customHeight="1">
      <c r="A16" s="19">
        <v>7</v>
      </c>
      <c r="B16" s="39" t="s">
        <v>62</v>
      </c>
      <c r="C16" s="40">
        <v>22885.9098</v>
      </c>
      <c r="D16" s="40">
        <v>70422.7558</v>
      </c>
      <c r="E16" s="21">
        <f t="shared" si="10"/>
        <v>279956</v>
      </c>
      <c r="F16" s="22">
        <f t="shared" si="0"/>
        <v>163307.66666666666</v>
      </c>
      <c r="G16" s="22">
        <f t="shared" si="0"/>
        <v>163868.22559999998</v>
      </c>
      <c r="H16" s="22">
        <f t="shared" si="11"/>
        <v>100.34325328674096</v>
      </c>
      <c r="I16" s="22">
        <f t="shared" si="12"/>
        <v>58.53356441726556</v>
      </c>
      <c r="J16" s="22">
        <f t="shared" si="1"/>
        <v>173970.5</v>
      </c>
      <c r="K16" s="22">
        <f t="shared" si="1"/>
        <v>101482.79166666669</v>
      </c>
      <c r="L16" s="22">
        <f t="shared" si="1"/>
        <v>101979.43960000001</v>
      </c>
      <c r="M16" s="22">
        <f t="shared" si="13"/>
        <v>100.48939128021293</v>
      </c>
      <c r="N16" s="22">
        <f t="shared" si="14"/>
        <v>58.618811580124216</v>
      </c>
      <c r="O16" s="22">
        <f t="shared" si="2"/>
        <v>12860</v>
      </c>
      <c r="P16" s="22">
        <f t="shared" si="2"/>
        <v>7501.666666666666</v>
      </c>
      <c r="Q16" s="22">
        <f t="shared" si="3"/>
        <v>5206.7056999999995</v>
      </c>
      <c r="R16" s="22">
        <f t="shared" si="15"/>
        <v>69.40731881804044</v>
      </c>
      <c r="S16" s="20">
        <f t="shared" si="16"/>
        <v>40.48760264385692</v>
      </c>
      <c r="T16" s="40">
        <v>550</v>
      </c>
      <c r="U16" s="23">
        <f t="shared" si="17"/>
        <v>320.83333333333337</v>
      </c>
      <c r="V16" s="22">
        <v>436.8447</v>
      </c>
      <c r="W16" s="22">
        <f t="shared" si="18"/>
        <v>136.159387012987</v>
      </c>
      <c r="X16" s="20">
        <f t="shared" si="19"/>
        <v>79.42630909090909</v>
      </c>
      <c r="Y16" s="23">
        <v>10600</v>
      </c>
      <c r="Z16" s="23">
        <f>+Y16/12*7</f>
        <v>6183.333333333334</v>
      </c>
      <c r="AA16" s="22">
        <v>2986.3799</v>
      </c>
      <c r="AB16" s="22">
        <f t="shared" si="20"/>
        <v>48.29724905660377</v>
      </c>
      <c r="AC16" s="20">
        <f t="shared" si="21"/>
        <v>28.173395283018866</v>
      </c>
      <c r="AD16" s="23">
        <v>12310</v>
      </c>
      <c r="AE16" s="23">
        <f>+AD16/12*7</f>
        <v>7180.833333333333</v>
      </c>
      <c r="AF16" s="22">
        <v>4769.861</v>
      </c>
      <c r="AG16" s="22">
        <f t="shared" si="22"/>
        <v>66.42489497504933</v>
      </c>
      <c r="AH16" s="20">
        <f t="shared" si="23"/>
        <v>38.7478554021121</v>
      </c>
      <c r="AI16" s="23">
        <v>890</v>
      </c>
      <c r="AJ16" s="23">
        <f>+AI16/12*7</f>
        <v>519.1666666666667</v>
      </c>
      <c r="AK16" s="22">
        <v>321.9</v>
      </c>
      <c r="AL16" s="22">
        <f t="shared" si="24"/>
        <v>62.003210272873176</v>
      </c>
      <c r="AM16" s="20">
        <f t="shared" si="25"/>
        <v>36.168539325842694</v>
      </c>
      <c r="AN16" s="24">
        <v>0</v>
      </c>
      <c r="AO16" s="24">
        <v>0</v>
      </c>
      <c r="AP16" s="22">
        <v>0</v>
      </c>
      <c r="AQ16" s="22" t="e">
        <f t="shared" si="26"/>
        <v>#DIV/0!</v>
      </c>
      <c r="AR16" s="20" t="e">
        <f t="shared" si="27"/>
        <v>#DIV/0!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105985.5</v>
      </c>
      <c r="AZ16" s="20">
        <f t="shared" si="28"/>
        <v>61824.875</v>
      </c>
      <c r="BA16" s="20">
        <v>61824.875</v>
      </c>
      <c r="BB16" s="43">
        <v>0</v>
      </c>
      <c r="BC16" s="25">
        <v>0</v>
      </c>
      <c r="BD16" s="25">
        <v>35.13500000000204</v>
      </c>
      <c r="BE16" s="41">
        <v>0</v>
      </c>
      <c r="BF16" s="26">
        <v>0</v>
      </c>
      <c r="BG16" s="44">
        <v>28.776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f t="shared" si="4"/>
        <v>137120.5</v>
      </c>
      <c r="BO16" s="22">
        <f t="shared" si="4"/>
        <v>79986.95833333334</v>
      </c>
      <c r="BP16" s="22">
        <f t="shared" si="5"/>
        <v>90073.304</v>
      </c>
      <c r="BQ16" s="22">
        <f t="shared" si="29"/>
        <v>112.60998777404858</v>
      </c>
      <c r="BR16" s="20">
        <f t="shared" si="30"/>
        <v>65.68915953486167</v>
      </c>
      <c r="BS16" s="23">
        <v>137120.5</v>
      </c>
      <c r="BT16" s="23">
        <f>+BS16/12*7</f>
        <v>79986.95833333334</v>
      </c>
      <c r="BU16" s="22">
        <v>90073.304</v>
      </c>
      <c r="BV16" s="20">
        <v>0</v>
      </c>
      <c r="BW16" s="20">
        <v>0</v>
      </c>
      <c r="BX16" s="22">
        <v>0</v>
      </c>
      <c r="BY16" s="20">
        <v>0</v>
      </c>
      <c r="BZ16" s="20">
        <v>0</v>
      </c>
      <c r="CA16" s="20">
        <v>0</v>
      </c>
      <c r="CB16" s="23">
        <v>0</v>
      </c>
      <c r="CC16" s="23">
        <f>+CB16/12*3</f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3">
        <v>4500</v>
      </c>
      <c r="CO16" s="23">
        <f>+CN16/12*7</f>
        <v>2625</v>
      </c>
      <c r="CP16" s="20">
        <v>322.35</v>
      </c>
      <c r="CQ16" s="20">
        <v>2200</v>
      </c>
      <c r="CR16" s="20">
        <f>+CQ16/12*7</f>
        <v>1283.3333333333335</v>
      </c>
      <c r="CS16" s="20">
        <v>216.45</v>
      </c>
      <c r="CT16" s="23">
        <v>0</v>
      </c>
      <c r="CU16" s="23">
        <v>0</v>
      </c>
      <c r="CV16" s="20">
        <v>0</v>
      </c>
      <c r="CW16" s="20">
        <v>0</v>
      </c>
      <c r="CX16" s="20">
        <v>0</v>
      </c>
      <c r="CY16" s="20">
        <v>20</v>
      </c>
      <c r="CZ16" s="20">
        <v>0</v>
      </c>
      <c r="DA16" s="20">
        <v>0</v>
      </c>
      <c r="DB16" s="20">
        <v>0</v>
      </c>
      <c r="DC16" s="20">
        <v>8000</v>
      </c>
      <c r="DD16" s="20">
        <f t="shared" si="31"/>
        <v>4666.666666666666</v>
      </c>
      <c r="DE16" s="20">
        <v>3048.8</v>
      </c>
      <c r="DF16" s="20">
        <v>0</v>
      </c>
      <c r="DG16" s="22">
        <f t="shared" si="6"/>
        <v>279956</v>
      </c>
      <c r="DH16" s="22">
        <f t="shared" si="6"/>
        <v>163307.66666666666</v>
      </c>
      <c r="DI16" s="22">
        <f t="shared" si="7"/>
        <v>163868.22559999998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2">
        <f t="shared" si="8"/>
        <v>0</v>
      </c>
      <c r="ED16" s="22">
        <f t="shared" si="8"/>
        <v>0</v>
      </c>
      <c r="EE16" s="22">
        <f t="shared" si="9"/>
        <v>0</v>
      </c>
    </row>
    <row r="17" spans="1:135" s="27" customFormat="1" ht="20.25" customHeight="1">
      <c r="A17" s="19">
        <v>8</v>
      </c>
      <c r="B17" s="39" t="s">
        <v>63</v>
      </c>
      <c r="C17" s="40">
        <v>8407.9296</v>
      </c>
      <c r="D17" s="40">
        <v>22676.2614</v>
      </c>
      <c r="E17" s="21">
        <f t="shared" si="10"/>
        <v>157462.30000000002</v>
      </c>
      <c r="F17" s="22">
        <f t="shared" si="0"/>
        <v>87859.51666666666</v>
      </c>
      <c r="G17" s="22">
        <f t="shared" si="0"/>
        <v>84640.862</v>
      </c>
      <c r="H17" s="22">
        <f t="shared" si="11"/>
        <v>96.33658960488248</v>
      </c>
      <c r="I17" s="22">
        <f t="shared" si="12"/>
        <v>53.75309645546902</v>
      </c>
      <c r="J17" s="22">
        <f t="shared" si="1"/>
        <v>29431.7</v>
      </c>
      <c r="K17" s="22">
        <f t="shared" si="1"/>
        <v>13175</v>
      </c>
      <c r="L17" s="22">
        <f t="shared" si="1"/>
        <v>8252.632</v>
      </c>
      <c r="M17" s="22">
        <f t="shared" si="13"/>
        <v>62.63857305502846</v>
      </c>
      <c r="N17" s="22">
        <f t="shared" si="14"/>
        <v>28.03994332641335</v>
      </c>
      <c r="O17" s="22">
        <f t="shared" si="2"/>
        <v>15779.2</v>
      </c>
      <c r="P17" s="22">
        <f t="shared" si="2"/>
        <v>8500</v>
      </c>
      <c r="Q17" s="22">
        <f t="shared" si="3"/>
        <v>6158.0808</v>
      </c>
      <c r="R17" s="22">
        <f t="shared" si="15"/>
        <v>72.4480094117647</v>
      </c>
      <c r="S17" s="20">
        <f t="shared" si="16"/>
        <v>39.02657168931251</v>
      </c>
      <c r="T17" s="40">
        <v>309.2</v>
      </c>
      <c r="U17" s="23">
        <f t="shared" si="17"/>
        <v>180.36666666666667</v>
      </c>
      <c r="V17" s="22">
        <v>169.4708</v>
      </c>
      <c r="W17" s="22">
        <f t="shared" si="18"/>
        <v>93.95904638698947</v>
      </c>
      <c r="X17" s="20">
        <f t="shared" si="19"/>
        <v>54.809443725743854</v>
      </c>
      <c r="Y17" s="23">
        <v>3312.5</v>
      </c>
      <c r="Z17" s="23">
        <v>1600</v>
      </c>
      <c r="AA17" s="22">
        <v>493.268</v>
      </c>
      <c r="AB17" s="22">
        <f t="shared" si="20"/>
        <v>30.82925</v>
      </c>
      <c r="AC17" s="20">
        <f t="shared" si="21"/>
        <v>14.891109433962264</v>
      </c>
      <c r="AD17" s="23">
        <v>15470</v>
      </c>
      <c r="AE17" s="23">
        <f>8500-U17</f>
        <v>8319.633333333333</v>
      </c>
      <c r="AF17" s="22">
        <v>5988.61</v>
      </c>
      <c r="AG17" s="22">
        <f t="shared" si="22"/>
        <v>71.98165784549799</v>
      </c>
      <c r="AH17" s="20">
        <f t="shared" si="23"/>
        <v>38.71111829347123</v>
      </c>
      <c r="AI17" s="23">
        <v>300</v>
      </c>
      <c r="AJ17" s="23">
        <f>+AI17/12*7</f>
        <v>175</v>
      </c>
      <c r="AK17" s="22">
        <v>15.9</v>
      </c>
      <c r="AL17" s="22">
        <f t="shared" si="24"/>
        <v>9.085714285714285</v>
      </c>
      <c r="AM17" s="20">
        <f t="shared" si="25"/>
        <v>5.3</v>
      </c>
      <c r="AN17" s="24">
        <v>0</v>
      </c>
      <c r="AO17" s="24">
        <v>0</v>
      </c>
      <c r="AP17" s="22">
        <v>0</v>
      </c>
      <c r="AQ17" s="22" t="e">
        <f t="shared" si="26"/>
        <v>#DIV/0!</v>
      </c>
      <c r="AR17" s="20" t="e">
        <f t="shared" si="27"/>
        <v>#DIV/0!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128030.6</v>
      </c>
      <c r="AZ17" s="20">
        <f t="shared" si="28"/>
        <v>74684.51666666666</v>
      </c>
      <c r="BA17" s="20">
        <v>74684.51666666666</v>
      </c>
      <c r="BB17" s="43">
        <v>0</v>
      </c>
      <c r="BC17" s="25">
        <v>0</v>
      </c>
      <c r="BD17" s="25">
        <v>1703.7133333333331</v>
      </c>
      <c r="BE17" s="41">
        <v>0</v>
      </c>
      <c r="BF17" s="26">
        <v>0</v>
      </c>
      <c r="BG17" s="44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2">
        <f t="shared" si="4"/>
        <v>1340</v>
      </c>
      <c r="BO17" s="22">
        <f t="shared" si="4"/>
        <v>650</v>
      </c>
      <c r="BP17" s="22">
        <f t="shared" si="5"/>
        <v>220.09</v>
      </c>
      <c r="BQ17" s="22">
        <f t="shared" si="29"/>
        <v>33.86</v>
      </c>
      <c r="BR17" s="20">
        <f t="shared" si="30"/>
        <v>16.424626865671645</v>
      </c>
      <c r="BS17" s="23">
        <v>1340</v>
      </c>
      <c r="BT17" s="23">
        <v>650</v>
      </c>
      <c r="BU17" s="22">
        <v>220.09</v>
      </c>
      <c r="BV17" s="20">
        <v>0</v>
      </c>
      <c r="BW17" s="20">
        <v>0</v>
      </c>
      <c r="BX17" s="22">
        <v>0</v>
      </c>
      <c r="BY17" s="20">
        <v>0</v>
      </c>
      <c r="BZ17" s="20">
        <v>0</v>
      </c>
      <c r="CA17" s="20">
        <v>0</v>
      </c>
      <c r="CB17" s="23">
        <v>0</v>
      </c>
      <c r="CC17" s="23">
        <f>+CB17/12*3</f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3">
        <v>8100</v>
      </c>
      <c r="CO17" s="23">
        <v>1900</v>
      </c>
      <c r="CP17" s="20">
        <v>1015.2932</v>
      </c>
      <c r="CQ17" s="20">
        <v>4800</v>
      </c>
      <c r="CR17" s="20">
        <v>2100</v>
      </c>
      <c r="CS17" s="20">
        <v>797.1</v>
      </c>
      <c r="CT17" s="23">
        <v>0</v>
      </c>
      <c r="CU17" s="23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600</v>
      </c>
      <c r="DD17" s="20">
        <f t="shared" si="31"/>
        <v>350</v>
      </c>
      <c r="DE17" s="20">
        <v>350</v>
      </c>
      <c r="DF17" s="20">
        <v>0</v>
      </c>
      <c r="DG17" s="22">
        <f t="shared" si="6"/>
        <v>157462.30000000002</v>
      </c>
      <c r="DH17" s="22">
        <f t="shared" si="6"/>
        <v>87859.51666666666</v>
      </c>
      <c r="DI17" s="22">
        <f t="shared" si="7"/>
        <v>84640.862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7740</v>
      </c>
      <c r="DZ17" s="20">
        <v>7740</v>
      </c>
      <c r="EA17" s="20">
        <v>7740</v>
      </c>
      <c r="EB17" s="20">
        <v>0</v>
      </c>
      <c r="EC17" s="22">
        <f t="shared" si="8"/>
        <v>7740</v>
      </c>
      <c r="ED17" s="22">
        <f t="shared" si="8"/>
        <v>7740</v>
      </c>
      <c r="EE17" s="22">
        <f t="shared" si="9"/>
        <v>7740</v>
      </c>
    </row>
    <row r="18" spans="1:135" s="32" customFormat="1" ht="18.75" customHeight="1">
      <c r="A18" s="19"/>
      <c r="B18" s="29" t="s">
        <v>44</v>
      </c>
      <c r="C18" s="30">
        <f>SUM(C10:C17)</f>
        <v>242837.79700000002</v>
      </c>
      <c r="D18" s="30">
        <f>SUM(D10:D17)</f>
        <v>222451.9139</v>
      </c>
      <c r="E18" s="21">
        <f>DG18+EC18-DY18</f>
        <v>2348557.0450999998</v>
      </c>
      <c r="F18" s="22">
        <f t="shared" si="0"/>
        <v>1324059.464141667</v>
      </c>
      <c r="G18" s="30">
        <f>SUM(G10:G17)</f>
        <v>1307040.2063999998</v>
      </c>
      <c r="H18" s="22">
        <f>G18/F18*100</f>
        <v>98.71461530221379</v>
      </c>
      <c r="I18" s="22">
        <f>G18/E18*100</f>
        <v>55.6529043706642</v>
      </c>
      <c r="J18" s="30">
        <f>SUM(J10:J17)</f>
        <v>991955.3171</v>
      </c>
      <c r="K18" s="22">
        <f>U18+Z18+AE18+AJ18+AO18+AT18+BL18+BT18+BW18+BZ18+CC18+CF18+CL18+CO18+CU18+CX18+DD18</f>
        <v>545220.8141416665</v>
      </c>
      <c r="L18" s="30">
        <f>SUM(L10:L17)</f>
        <v>507676.7981</v>
      </c>
      <c r="M18" s="22">
        <f>L18/K18*100</f>
        <v>93.11397968165036</v>
      </c>
      <c r="N18" s="22">
        <f>L18/J18*100</f>
        <v>51.17940186904816</v>
      </c>
      <c r="O18" s="31">
        <f>SUM(O10:O17)</f>
        <v>265754.75</v>
      </c>
      <c r="P18" s="22">
        <f t="shared" si="2"/>
        <v>144426.17916666664</v>
      </c>
      <c r="Q18" s="31">
        <f>SUM(Q10:Q17)</f>
        <v>114399.6365</v>
      </c>
      <c r="R18" s="22">
        <f>Q18/P18*100</f>
        <v>79.2097645732106</v>
      </c>
      <c r="S18" s="20">
        <f>Q18/O18*100</f>
        <v>43.04707121885874</v>
      </c>
      <c r="T18" s="31">
        <f>SUM(T10:T17)</f>
        <v>29321.73</v>
      </c>
      <c r="U18" s="31">
        <f>SUM(U10:U17)</f>
        <v>17104.3425</v>
      </c>
      <c r="V18" s="31">
        <f>SUM(V10:V17)</f>
        <v>21272.7005</v>
      </c>
      <c r="W18" s="22">
        <f>V18/U18*100</f>
        <v>124.37017383158692</v>
      </c>
      <c r="X18" s="20">
        <f>V18/T18*100</f>
        <v>72.5492680684257</v>
      </c>
      <c r="Y18" s="31">
        <f>SUM(Y10:Y17)</f>
        <v>88379.45999999999</v>
      </c>
      <c r="Z18" s="31">
        <f>SUM(Z10:Z17)</f>
        <v>44020.22666666667</v>
      </c>
      <c r="AA18" s="31">
        <f>SUM(AA10:AA17)</f>
        <v>31611.427200000002</v>
      </c>
      <c r="AB18" s="22">
        <f>AA18/Z18*100</f>
        <v>71.81114136319758</v>
      </c>
      <c r="AC18" s="20">
        <f>AA18/Y18*100</f>
        <v>35.76784379537961</v>
      </c>
      <c r="AD18" s="31">
        <f>SUM(AD10:AD17)</f>
        <v>236433.02</v>
      </c>
      <c r="AE18" s="31">
        <f>SUM(AE10:AE17)</f>
        <v>127321.83666666666</v>
      </c>
      <c r="AF18" s="31">
        <f>SUM(AF10:AF17)</f>
        <v>93126.936</v>
      </c>
      <c r="AG18" s="22">
        <f>AF18/AE18*100</f>
        <v>73.1429410995773</v>
      </c>
      <c r="AH18" s="20">
        <f>AF18/AD18*100</f>
        <v>39.388295255882625</v>
      </c>
      <c r="AI18" s="31">
        <f>SUM(AI10:AI17)</f>
        <v>25165.45</v>
      </c>
      <c r="AJ18" s="31">
        <f>SUM(AJ10:AJ17)</f>
        <v>14493.7125</v>
      </c>
      <c r="AK18" s="31">
        <f>SUM(AK10:AK17)</f>
        <v>12177.681999999999</v>
      </c>
      <c r="AL18" s="22">
        <f>AK18/AJ18*100</f>
        <v>84.02044679718877</v>
      </c>
      <c r="AM18" s="20">
        <f>AK18/AI18*100</f>
        <v>48.390479804652806</v>
      </c>
      <c r="AN18" s="31">
        <f>SUM(AN10:AN17)</f>
        <v>8300</v>
      </c>
      <c r="AO18" s="31">
        <f>SUM(AO10:AO17)</f>
        <v>4841.666666666667</v>
      </c>
      <c r="AP18" s="31">
        <f>SUM(AP10:AP17)</f>
        <v>3876</v>
      </c>
      <c r="AQ18" s="22">
        <f>AP18/AO18*100</f>
        <v>80.05507745266782</v>
      </c>
      <c r="AR18" s="20">
        <f>AP18/AN18*100</f>
        <v>46.69879518072289</v>
      </c>
      <c r="AS18" s="31">
        <f aca="true" t="shared" si="32" ref="AS18:BB18">SUM(AS10:AS17)</f>
        <v>0</v>
      </c>
      <c r="AT18" s="31">
        <f t="shared" si="32"/>
        <v>0</v>
      </c>
      <c r="AU18" s="31">
        <f t="shared" si="32"/>
        <v>0</v>
      </c>
      <c r="AV18" s="31">
        <f t="shared" si="32"/>
        <v>0</v>
      </c>
      <c r="AW18" s="31">
        <f t="shared" si="32"/>
        <v>0</v>
      </c>
      <c r="AX18" s="31">
        <f t="shared" si="32"/>
        <v>0</v>
      </c>
      <c r="AY18" s="31">
        <f t="shared" si="32"/>
        <v>1282644.6</v>
      </c>
      <c r="AZ18" s="31">
        <f t="shared" si="32"/>
        <v>748209.3500000001</v>
      </c>
      <c r="BA18" s="31">
        <f t="shared" si="32"/>
        <v>748209.3500000001</v>
      </c>
      <c r="BB18" s="31">
        <f t="shared" si="32"/>
        <v>21277.358000000007</v>
      </c>
      <c r="BC18" s="31">
        <f aca="true" t="shared" si="33" ref="BC18:BM18">SUM(BC10:BC17)</f>
        <v>10410.1</v>
      </c>
      <c r="BD18" s="31">
        <f t="shared" si="33"/>
        <v>25683.02599999999</v>
      </c>
      <c r="BE18" s="31">
        <f t="shared" si="33"/>
        <v>9801.7</v>
      </c>
      <c r="BF18" s="31">
        <f t="shared" si="33"/>
        <v>6044.400000000001</v>
      </c>
      <c r="BG18" s="31">
        <f t="shared" si="33"/>
        <v>6073.176</v>
      </c>
      <c r="BH18" s="31">
        <f t="shared" si="33"/>
        <v>0</v>
      </c>
      <c r="BI18" s="31">
        <f t="shared" si="33"/>
        <v>0</v>
      </c>
      <c r="BJ18" s="31">
        <f t="shared" si="33"/>
        <v>0</v>
      </c>
      <c r="BK18" s="31">
        <f t="shared" si="33"/>
        <v>0</v>
      </c>
      <c r="BL18" s="31">
        <f t="shared" si="33"/>
        <v>0</v>
      </c>
      <c r="BM18" s="31">
        <f t="shared" si="33"/>
        <v>0</v>
      </c>
      <c r="BN18" s="31">
        <f>SUM(BN10:BN17)</f>
        <v>385700.537</v>
      </c>
      <c r="BO18" s="22">
        <f t="shared" si="4"/>
        <v>222638.54658333334</v>
      </c>
      <c r="BP18" s="31">
        <f>SUM(BP10:BP17)</f>
        <v>245946.38089999996</v>
      </c>
      <c r="BQ18" s="22">
        <f>BP18/BO18*100</f>
        <v>110.46891235787983</v>
      </c>
      <c r="BR18" s="20">
        <f>BP18/BN18*100</f>
        <v>63.76614946221866</v>
      </c>
      <c r="BS18" s="31">
        <f aca="true" t="shared" si="34" ref="BS18:CE18">SUM(BS10:BS17)</f>
        <v>298634.365</v>
      </c>
      <c r="BT18" s="31">
        <f t="shared" si="34"/>
        <v>171834.11291666667</v>
      </c>
      <c r="BU18" s="31">
        <f t="shared" si="34"/>
        <v>172765.9649</v>
      </c>
      <c r="BV18" s="31">
        <f t="shared" si="34"/>
        <v>76274.92</v>
      </c>
      <c r="BW18" s="31">
        <f t="shared" si="34"/>
        <v>44493.70333333333</v>
      </c>
      <c r="BX18" s="31">
        <f t="shared" si="34"/>
        <v>66990.616</v>
      </c>
      <c r="BY18" s="31">
        <f t="shared" si="34"/>
        <v>0</v>
      </c>
      <c r="BZ18" s="31">
        <f t="shared" si="34"/>
        <v>0</v>
      </c>
      <c r="CA18" s="31">
        <f t="shared" si="34"/>
        <v>0</v>
      </c>
      <c r="CB18" s="31">
        <f t="shared" si="34"/>
        <v>10791.252</v>
      </c>
      <c r="CC18" s="31">
        <f t="shared" si="34"/>
        <v>6310.730333333334</v>
      </c>
      <c r="CD18" s="31">
        <f t="shared" si="34"/>
        <v>6189.8</v>
      </c>
      <c r="CE18" s="31">
        <f t="shared" si="34"/>
        <v>0</v>
      </c>
      <c r="CF18" s="31">
        <f aca="true" t="shared" si="35" ref="CF18:CM18">SUM(CF10:CF17)</f>
        <v>0</v>
      </c>
      <c r="CG18" s="31">
        <f t="shared" si="35"/>
        <v>0</v>
      </c>
      <c r="CH18" s="31">
        <f t="shared" si="35"/>
        <v>27284.27</v>
      </c>
      <c r="CI18" s="31">
        <f t="shared" si="35"/>
        <v>14174.800000000001</v>
      </c>
      <c r="CJ18" s="31">
        <f t="shared" si="35"/>
        <v>13397.8563</v>
      </c>
      <c r="CK18" s="31">
        <f t="shared" si="35"/>
        <v>0</v>
      </c>
      <c r="CL18" s="31">
        <f t="shared" si="35"/>
        <v>0</v>
      </c>
      <c r="CM18" s="31">
        <f t="shared" si="35"/>
        <v>0</v>
      </c>
      <c r="CN18" s="31">
        <f aca="true" t="shared" si="36" ref="CN18:CT18">SUM(CN10:CN17)</f>
        <v>159461.07</v>
      </c>
      <c r="CO18" s="31">
        <f t="shared" si="36"/>
        <v>80368.70749999999</v>
      </c>
      <c r="CP18" s="31">
        <f t="shared" si="36"/>
        <v>49063.493500000004</v>
      </c>
      <c r="CQ18" s="31">
        <f t="shared" si="36"/>
        <v>72294.065</v>
      </c>
      <c r="CR18" s="31">
        <f t="shared" si="36"/>
        <v>36854.199166666665</v>
      </c>
      <c r="CS18" s="31">
        <f t="shared" si="36"/>
        <v>24014.6878</v>
      </c>
      <c r="CT18" s="31">
        <f t="shared" si="36"/>
        <v>168.15</v>
      </c>
      <c r="CU18" s="31">
        <f aca="true" t="shared" si="37" ref="CU18:DB18">SUM(CU10:CU17)</f>
        <v>0</v>
      </c>
      <c r="CV18" s="31">
        <f t="shared" si="37"/>
        <v>182</v>
      </c>
      <c r="CW18" s="31">
        <f t="shared" si="37"/>
        <v>0</v>
      </c>
      <c r="CX18" s="31">
        <f t="shared" si="37"/>
        <v>0</v>
      </c>
      <c r="CY18" s="31">
        <f t="shared" si="37"/>
        <v>220</v>
      </c>
      <c r="CZ18" s="31">
        <f t="shared" si="37"/>
        <v>0</v>
      </c>
      <c r="DA18" s="31">
        <f t="shared" si="37"/>
        <v>0</v>
      </c>
      <c r="DB18" s="31">
        <f t="shared" si="37"/>
        <v>0</v>
      </c>
      <c r="DC18" s="31">
        <f>SUM(DC10:DC17)</f>
        <v>59025.9001</v>
      </c>
      <c r="DD18" s="31">
        <f>SUM(DD10:DD17)</f>
        <v>34431.77505833333</v>
      </c>
      <c r="DE18" s="31">
        <f>SUM(DE10:DE17)</f>
        <v>50200.17800000001</v>
      </c>
      <c r="DF18" s="31">
        <v>0</v>
      </c>
      <c r="DG18" s="31">
        <f>SUM(DG10:DG17)</f>
        <v>2332963.2451</v>
      </c>
      <c r="DH18" s="22">
        <f>U18+Z18+AE18+AJ18+AO18+AT18+AW18+AZ18+BC18+BF18+BI18+BL18+BT18+BW18+BZ18+CC18+CF18+CI18+CL18+CO18+CU18+CX18+DA18+DD18</f>
        <v>1324059.464141667</v>
      </c>
      <c r="DI18" s="28">
        <f t="shared" si="7"/>
        <v>1301040.2064000003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15593.8</v>
      </c>
      <c r="DN18" s="31">
        <f aca="true" t="shared" si="38" ref="DN18:EB18">SUM(DN10:DN17)</f>
        <v>0</v>
      </c>
      <c r="DO18" s="31">
        <f t="shared" si="38"/>
        <v>0</v>
      </c>
      <c r="DP18" s="31">
        <f t="shared" si="38"/>
        <v>0</v>
      </c>
      <c r="DQ18" s="31">
        <f t="shared" si="38"/>
        <v>0</v>
      </c>
      <c r="DR18" s="31">
        <f t="shared" si="38"/>
        <v>0</v>
      </c>
      <c r="DS18" s="31">
        <f t="shared" si="38"/>
        <v>0</v>
      </c>
      <c r="DT18" s="31">
        <f t="shared" si="38"/>
        <v>0</v>
      </c>
      <c r="DU18" s="31">
        <f t="shared" si="38"/>
        <v>6000</v>
      </c>
      <c r="DV18" s="31">
        <f t="shared" si="38"/>
        <v>0</v>
      </c>
      <c r="DW18" s="31">
        <f t="shared" si="38"/>
        <v>0</v>
      </c>
      <c r="DX18" s="31">
        <f t="shared" si="38"/>
        <v>0</v>
      </c>
      <c r="DY18" s="31">
        <f t="shared" si="38"/>
        <v>78651.114</v>
      </c>
      <c r="DZ18" s="31">
        <f t="shared" si="38"/>
        <v>10660</v>
      </c>
      <c r="EA18" s="31">
        <f t="shared" si="38"/>
        <v>78651.114</v>
      </c>
      <c r="EB18" s="31">
        <f t="shared" si="38"/>
        <v>0</v>
      </c>
      <c r="EC18" s="31">
        <f>SUM(EC10:EC17)</f>
        <v>94244.914</v>
      </c>
      <c r="ED18" s="22">
        <f t="shared" si="8"/>
        <v>10660</v>
      </c>
      <c r="EE18" s="31">
        <f>SUM(EE10:EE17)</f>
        <v>84651.114</v>
      </c>
    </row>
    <row r="19" spans="5:56" ht="13.5">
      <c r="E19" s="33"/>
      <c r="F19" s="34"/>
      <c r="AY19" s="35"/>
      <c r="BA19" s="35"/>
      <c r="BD19" s="35"/>
    </row>
    <row r="20" spans="2:28" s="35" customFormat="1" ht="13.5">
      <c r="B20" s="3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37"/>
    </row>
    <row r="21" spans="3:28" ht="13.5"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37"/>
    </row>
  </sheetData>
  <sheetProtection/>
  <protectedRanges>
    <protectedRange sqref="V12:V17" name="Range4_5_1_2_1_1_2_1_1_1_1_1_1"/>
    <protectedRange sqref="AA12:AA17" name="Range4_1_1_1_2_1_1_2_1_1_1_1_1_1"/>
    <protectedRange sqref="AF12:AF17" name="Range4_2_1_1_2_1_1_2_1_1_1_1_1_1"/>
    <protectedRange sqref="AK12:AK17" name="Range4_3_1_1_2_1_1_2_1_1_1_1_1_1"/>
    <protectedRange sqref="AP12:AP17" name="Range4_4_1_1_2_1_1_2_1_1_1_1_1_1"/>
    <protectedRange sqref="BU12:BU15" name="Range5_1_1_1_2_1_1_2_1_1_1_1_1_1"/>
    <protectedRange sqref="BX12:BX17 BU16:BU17" name="Range5_2_1_1_2_1_1_2_1_1_1_1_1_1"/>
    <protectedRange sqref="V10:W10 W11:W18" name="Range4_5_1_2_1_1_1_1_1_1_1_1_1"/>
    <protectedRange sqref="AA10:AB10 AB11:AB18" name="Range4_1_1_1_2_1_1_1_1_1_1_1_1_1"/>
    <protectedRange sqref="AF10:AG10 AG11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" name="Range5_2_1_1_2_1_1_1_1_1_1_1_1_1"/>
  </protectedRanges>
  <mergeCells count="133">
    <mergeCell ref="CW7:CW8"/>
    <mergeCell ref="CT7:CT8"/>
    <mergeCell ref="DF7:DF8"/>
    <mergeCell ref="DG7:DG8"/>
    <mergeCell ref="DW7:DX7"/>
    <mergeCell ref="DZ7:EA7"/>
    <mergeCell ref="DK7:DL7"/>
    <mergeCell ref="DN7:DO7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</mergeCells>
  <printOptions/>
  <pageMargins left="0.24" right="0.16" top="0.25" bottom="0.26" header="0.2" footer="0.2"/>
  <pageSetup horizontalDpi="600" verticalDpi="600" orientation="landscape" scale="73" r:id="rId1"/>
  <colBreaks count="4" manualBreakCount="4">
    <brk id="14" max="65535" man="1"/>
    <brk id="29" max="65535" man="1"/>
    <brk id="79" max="20" man="1"/>
    <brk id="9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2020-07-09T05:37:00Z</cp:lastPrinted>
  <dcterms:created xsi:type="dcterms:W3CDTF">2002-03-15T09:46:46Z</dcterms:created>
  <dcterms:modified xsi:type="dcterms:W3CDTF">2020-08-04T12:01:54Z</dcterms:modified>
  <cp:category/>
  <cp:version/>
  <cp:contentType/>
  <cp:contentStatus/>
</cp:coreProperties>
</file>