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<sst xmlns="http://schemas.openxmlformats.org/spreadsheetml/2006/main" count="229" uniqueCount="69">
  <si>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</si>
  <si>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</si>
  <si>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</si>
  <si>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</si>
  <si>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</si>
  <si>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</si>
  <si>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</si>
  <si>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</si>
  <si>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</si>
  <si>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</si>
  <si>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</si>
  <si>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</si>
  <si>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</si>
  <si>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</si>
  <si>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</si>
  <si>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</si>
  <si>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</si>
  <si>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</si>
  <si>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</si>
  <si>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</si>
  <si>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</si>
  <si>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</si>
  <si>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</si>
  <si>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</si>
  <si>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</si>
  <si>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</si>
  <si>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</si>
  <si>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</si>
  <si>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</si>
  <si>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</si>
  <si>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</si>
  <si>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</si>
  <si>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</si>
  <si>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</si>
  <si>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</si>
  <si>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</si>
  <si>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</si>
  <si>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</si>
  <si>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</si>
  <si>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</si>
  <si>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</si>
  <si>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</si>
  <si>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</si>
  <si>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</si>
  <si>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</si>
  <si>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</si>
  <si>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</si>
  <si>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</si>
  <si>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</si>
  <si>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</si>
  <si>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</si>
  <si>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</si>
  <si>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</si>
  <si>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</si>
  <si>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</si>
  <si>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</si>
  <si>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</si>
  <si>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</si>
  <si>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</si>
  <si>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</si>
  <si>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</si>
  <si>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</si>
  <si>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</si>
  <si>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</si>
  <si>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ծրագիր ( 1-ին կիսամյակ,</t>
  </si>
  <si>
    <t>կատ. %-ը 1-ին կիսամյակի, նկատմամբ</t>
  </si>
  <si>
    <t xml:space="preserve">փաստ                   (5-րդ ամիս)                                                                           </t>
  </si>
  <si>
    <r>
      <t xml:space="preserve"> ՀՀ ՎԱՅՈՑ ՁՈՐԻ  ՄԱՐԶԻ  ՀԱՄԱՅՆՔՆԵՐԻ   ԲՅՈՒՋԵՏԱՅԻՆ   ԵԿԱՄՈՒՏՆԵՐԻ   ՎԵՐԱԲԵՐՅԱԼ  (աճողական)  2020թ. հուլիսի «1»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</si>
  <si>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 xml:space="preserve">փաստ                   (6-րդ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</si>
</sst>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2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7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5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21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5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13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6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24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5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5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PageLayoutView="0" workbookViewId="0" topLeftCell="A1">
      <pane xSplit="2" ySplit="9" topLeftCell="C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D18" sqref="DD18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8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1" style="8" customWidth="1"/>
    <col min="14" max="14" width="9.5" style="8" customWidth="1"/>
    <col min="15" max="15" width="11.59765625" style="8" customWidth="1"/>
    <col min="16" max="16" width="12" style="8" customWidth="1"/>
    <col min="17" max="17" width="11.09765625" style="8" customWidth="1"/>
    <col min="18" max="18" width="11.5" style="8" customWidth="1"/>
    <col min="19" max="19" width="8.8984375" style="8" customWidth="1"/>
    <col min="20" max="20" width="11.19921875" style="8" customWidth="1"/>
    <col min="21" max="21" width="12.5" style="8" customWidth="1"/>
    <col min="22" max="22" width="10.19921875" style="8" customWidth="1"/>
    <col min="23" max="23" width="11.69921875" style="8" customWidth="1"/>
    <col min="24" max="24" width="10.3984375" style="8" customWidth="1"/>
    <col min="25" max="25" width="10.59765625" style="8" customWidth="1"/>
    <col min="26" max="26" width="12.09765625" style="8" customWidth="1"/>
    <col min="27" max="28" width="10.19921875" style="8" customWidth="1"/>
    <col min="29" max="29" width="10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7.699218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8.898437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8.19921875" style="8" customWidth="1"/>
    <col min="111" max="112" width="13.09765625" style="8" customWidth="1"/>
    <col min="113" max="113" width="10.19921875" style="8" customWidth="1"/>
    <col min="114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19" t="s">
        <v>11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0" t="s">
        <v>67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Q2" s="13"/>
      <c r="R2" s="13"/>
      <c r="T2" s="121"/>
      <c r="U2" s="121"/>
      <c r="V2" s="121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0" t="s">
        <v>12</v>
      </c>
      <c r="M3" s="120"/>
      <c r="N3" s="120"/>
      <c r="O3" s="120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2" t="s">
        <v>6</v>
      </c>
      <c r="B4" s="122" t="s">
        <v>10</v>
      </c>
      <c r="C4" s="125" t="s">
        <v>4</v>
      </c>
      <c r="D4" s="125" t="s">
        <v>5</v>
      </c>
      <c r="E4" s="128" t="s">
        <v>13</v>
      </c>
      <c r="F4" s="129"/>
      <c r="G4" s="129"/>
      <c r="H4" s="129"/>
      <c r="I4" s="130"/>
      <c r="J4" s="137" t="s">
        <v>47</v>
      </c>
      <c r="K4" s="138"/>
      <c r="L4" s="138"/>
      <c r="M4" s="138"/>
      <c r="N4" s="139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4"/>
      <c r="DF4" s="85" t="s">
        <v>14</v>
      </c>
      <c r="DG4" s="86" t="s">
        <v>15</v>
      </c>
      <c r="DH4" s="87"/>
      <c r="DI4" s="88"/>
      <c r="DJ4" s="95" t="s">
        <v>3</v>
      </c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85" t="s">
        <v>16</v>
      </c>
      <c r="EC4" s="96" t="s">
        <v>17</v>
      </c>
      <c r="ED4" s="97"/>
      <c r="EE4" s="98"/>
    </row>
    <row r="5" spans="1:135" s="18" customFormat="1" ht="15" customHeight="1">
      <c r="A5" s="123"/>
      <c r="B5" s="123"/>
      <c r="C5" s="126"/>
      <c r="D5" s="126"/>
      <c r="E5" s="131"/>
      <c r="F5" s="132"/>
      <c r="G5" s="132"/>
      <c r="H5" s="132"/>
      <c r="I5" s="133"/>
      <c r="J5" s="140"/>
      <c r="K5" s="141"/>
      <c r="L5" s="141"/>
      <c r="M5" s="141"/>
      <c r="N5" s="142"/>
      <c r="O5" s="105" t="s">
        <v>7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08" t="s">
        <v>2</v>
      </c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52" t="s">
        <v>8</v>
      </c>
      <c r="BL5" s="53"/>
      <c r="BM5" s="53"/>
      <c r="BN5" s="109" t="s">
        <v>18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1"/>
      <c r="CE5" s="82" t="s">
        <v>0</v>
      </c>
      <c r="CF5" s="81"/>
      <c r="CG5" s="81"/>
      <c r="CH5" s="81"/>
      <c r="CI5" s="81"/>
      <c r="CJ5" s="81"/>
      <c r="CK5" s="81"/>
      <c r="CL5" s="81"/>
      <c r="CM5" s="115"/>
      <c r="CN5" s="109" t="s">
        <v>1</v>
      </c>
      <c r="CO5" s="110"/>
      <c r="CP5" s="110"/>
      <c r="CQ5" s="110"/>
      <c r="CR5" s="110"/>
      <c r="CS5" s="110"/>
      <c r="CT5" s="110"/>
      <c r="CU5" s="110"/>
      <c r="CV5" s="110"/>
      <c r="CW5" s="108" t="s">
        <v>19</v>
      </c>
      <c r="CX5" s="108"/>
      <c r="CY5" s="108"/>
      <c r="CZ5" s="52" t="s">
        <v>20</v>
      </c>
      <c r="DA5" s="53"/>
      <c r="DB5" s="54"/>
      <c r="DC5" s="52" t="s">
        <v>21</v>
      </c>
      <c r="DD5" s="53"/>
      <c r="DE5" s="54"/>
      <c r="DF5" s="85"/>
      <c r="DG5" s="89"/>
      <c r="DH5" s="90"/>
      <c r="DI5" s="91"/>
      <c r="DJ5" s="60"/>
      <c r="DK5" s="60"/>
      <c r="DL5" s="61"/>
      <c r="DM5" s="61"/>
      <c r="DN5" s="61"/>
      <c r="DO5" s="61"/>
      <c r="DP5" s="52" t="s">
        <v>22</v>
      </c>
      <c r="DQ5" s="53"/>
      <c r="DR5" s="54"/>
      <c r="DS5" s="58"/>
      <c r="DT5" s="59"/>
      <c r="DU5" s="59"/>
      <c r="DV5" s="59"/>
      <c r="DW5" s="59"/>
      <c r="DX5" s="59"/>
      <c r="DY5" s="59"/>
      <c r="DZ5" s="59"/>
      <c r="EA5" s="59"/>
      <c r="EB5" s="85"/>
      <c r="EC5" s="99"/>
      <c r="ED5" s="100"/>
      <c r="EE5" s="101"/>
    </row>
    <row r="6" spans="1:135" s="18" customFormat="1" ht="119.25" customHeight="1">
      <c r="A6" s="123"/>
      <c r="B6" s="123"/>
      <c r="C6" s="126"/>
      <c r="D6" s="126"/>
      <c r="E6" s="134"/>
      <c r="F6" s="135"/>
      <c r="G6" s="135"/>
      <c r="H6" s="135"/>
      <c r="I6" s="136"/>
      <c r="J6" s="143"/>
      <c r="K6" s="144"/>
      <c r="L6" s="144"/>
      <c r="M6" s="144"/>
      <c r="N6" s="145"/>
      <c r="O6" s="116" t="s">
        <v>23</v>
      </c>
      <c r="P6" s="117"/>
      <c r="Q6" s="117"/>
      <c r="R6" s="117"/>
      <c r="S6" s="118"/>
      <c r="T6" s="65" t="s">
        <v>24</v>
      </c>
      <c r="U6" s="66"/>
      <c r="V6" s="66"/>
      <c r="W6" s="66"/>
      <c r="X6" s="67"/>
      <c r="Y6" s="65" t="s">
        <v>25</v>
      </c>
      <c r="Z6" s="66"/>
      <c r="AA6" s="66"/>
      <c r="AB6" s="66"/>
      <c r="AC6" s="67"/>
      <c r="AD6" s="65" t="s">
        <v>26</v>
      </c>
      <c r="AE6" s="66"/>
      <c r="AF6" s="66"/>
      <c r="AG6" s="66"/>
      <c r="AH6" s="67"/>
      <c r="AI6" s="65" t="s">
        <v>27</v>
      </c>
      <c r="AJ6" s="66"/>
      <c r="AK6" s="66"/>
      <c r="AL6" s="66"/>
      <c r="AM6" s="67"/>
      <c r="AN6" s="65" t="s">
        <v>28</v>
      </c>
      <c r="AO6" s="66"/>
      <c r="AP6" s="66"/>
      <c r="AQ6" s="66"/>
      <c r="AR6" s="67"/>
      <c r="AS6" s="78" t="s">
        <v>29</v>
      </c>
      <c r="AT6" s="78"/>
      <c r="AU6" s="78"/>
      <c r="AV6" s="69" t="s">
        <v>30</v>
      </c>
      <c r="AW6" s="70"/>
      <c r="AX6" s="70"/>
      <c r="AY6" s="69" t="s">
        <v>31</v>
      </c>
      <c r="AZ6" s="70"/>
      <c r="BA6" s="71"/>
      <c r="BB6" s="72" t="s">
        <v>32</v>
      </c>
      <c r="BC6" s="73"/>
      <c r="BD6" s="74"/>
      <c r="BE6" s="72" t="s">
        <v>33</v>
      </c>
      <c r="BF6" s="73"/>
      <c r="BG6" s="73"/>
      <c r="BH6" s="83" t="s">
        <v>34</v>
      </c>
      <c r="BI6" s="84"/>
      <c r="BJ6" s="84"/>
      <c r="BK6" s="55"/>
      <c r="BL6" s="56"/>
      <c r="BM6" s="56"/>
      <c r="BN6" s="75" t="s">
        <v>35</v>
      </c>
      <c r="BO6" s="76"/>
      <c r="BP6" s="76"/>
      <c r="BQ6" s="76"/>
      <c r="BR6" s="77"/>
      <c r="BS6" s="68" t="s">
        <v>36</v>
      </c>
      <c r="BT6" s="68"/>
      <c r="BU6" s="68"/>
      <c r="BV6" s="68" t="s">
        <v>37</v>
      </c>
      <c r="BW6" s="68"/>
      <c r="BX6" s="68"/>
      <c r="BY6" s="68" t="s">
        <v>38</v>
      </c>
      <c r="BZ6" s="68"/>
      <c r="CA6" s="68"/>
      <c r="CB6" s="68" t="s">
        <v>39</v>
      </c>
      <c r="CC6" s="68"/>
      <c r="CD6" s="68"/>
      <c r="CE6" s="68" t="s">
        <v>48</v>
      </c>
      <c r="CF6" s="68"/>
      <c r="CG6" s="68"/>
      <c r="CH6" s="82" t="s">
        <v>49</v>
      </c>
      <c r="CI6" s="81"/>
      <c r="CJ6" s="81"/>
      <c r="CK6" s="68" t="s">
        <v>40</v>
      </c>
      <c r="CL6" s="68"/>
      <c r="CM6" s="68"/>
      <c r="CN6" s="79" t="s">
        <v>41</v>
      </c>
      <c r="CO6" s="80"/>
      <c r="CP6" s="81"/>
      <c r="CQ6" s="68" t="s">
        <v>42</v>
      </c>
      <c r="CR6" s="68"/>
      <c r="CS6" s="68"/>
      <c r="CT6" s="82" t="s">
        <v>50</v>
      </c>
      <c r="CU6" s="81"/>
      <c r="CV6" s="81"/>
      <c r="CW6" s="108"/>
      <c r="CX6" s="108"/>
      <c r="CY6" s="108"/>
      <c r="CZ6" s="55"/>
      <c r="DA6" s="56"/>
      <c r="DB6" s="57"/>
      <c r="DC6" s="55"/>
      <c r="DD6" s="56"/>
      <c r="DE6" s="57"/>
      <c r="DF6" s="85"/>
      <c r="DG6" s="92"/>
      <c r="DH6" s="93"/>
      <c r="DI6" s="94"/>
      <c r="DJ6" s="52" t="s">
        <v>51</v>
      </c>
      <c r="DK6" s="53"/>
      <c r="DL6" s="54"/>
      <c r="DM6" s="52" t="s">
        <v>52</v>
      </c>
      <c r="DN6" s="53"/>
      <c r="DO6" s="54"/>
      <c r="DP6" s="55"/>
      <c r="DQ6" s="56"/>
      <c r="DR6" s="57"/>
      <c r="DS6" s="52" t="s">
        <v>53</v>
      </c>
      <c r="DT6" s="53"/>
      <c r="DU6" s="54"/>
      <c r="DV6" s="52" t="s">
        <v>54</v>
      </c>
      <c r="DW6" s="53"/>
      <c r="DX6" s="54"/>
      <c r="DY6" s="50" t="s">
        <v>55</v>
      </c>
      <c r="DZ6" s="51"/>
      <c r="EA6" s="51"/>
      <c r="EB6" s="85"/>
      <c r="EC6" s="102"/>
      <c r="ED6" s="103"/>
      <c r="EE6" s="104"/>
    </row>
    <row r="7" spans="1:135" s="2" customFormat="1" ht="36" customHeight="1">
      <c r="A7" s="123"/>
      <c r="B7" s="123"/>
      <c r="C7" s="126"/>
      <c r="D7" s="126"/>
      <c r="E7" s="44" t="s">
        <v>43</v>
      </c>
      <c r="F7" s="62" t="s">
        <v>46</v>
      </c>
      <c r="G7" s="63"/>
      <c r="H7" s="63"/>
      <c r="I7" s="64"/>
      <c r="J7" s="44" t="s">
        <v>43</v>
      </c>
      <c r="K7" s="62" t="s">
        <v>46</v>
      </c>
      <c r="L7" s="63"/>
      <c r="M7" s="63"/>
      <c r="N7" s="64"/>
      <c r="O7" s="44" t="s">
        <v>43</v>
      </c>
      <c r="P7" s="62" t="s">
        <v>46</v>
      </c>
      <c r="Q7" s="63"/>
      <c r="R7" s="63"/>
      <c r="S7" s="64"/>
      <c r="T7" s="44" t="s">
        <v>43</v>
      </c>
      <c r="U7" s="62" t="s">
        <v>46</v>
      </c>
      <c r="V7" s="63"/>
      <c r="W7" s="63"/>
      <c r="X7" s="64"/>
      <c r="Y7" s="44" t="s">
        <v>43</v>
      </c>
      <c r="Z7" s="62" t="s">
        <v>46</v>
      </c>
      <c r="AA7" s="63"/>
      <c r="AB7" s="63"/>
      <c r="AC7" s="64"/>
      <c r="AD7" s="44" t="s">
        <v>43</v>
      </c>
      <c r="AE7" s="62" t="s">
        <v>46</v>
      </c>
      <c r="AF7" s="63"/>
      <c r="AG7" s="63"/>
      <c r="AH7" s="64"/>
      <c r="AI7" s="44" t="s">
        <v>43</v>
      </c>
      <c r="AJ7" s="62" t="s">
        <v>46</v>
      </c>
      <c r="AK7" s="63"/>
      <c r="AL7" s="63"/>
      <c r="AM7" s="64"/>
      <c r="AN7" s="44" t="s">
        <v>43</v>
      </c>
      <c r="AO7" s="62" t="s">
        <v>46</v>
      </c>
      <c r="AP7" s="63"/>
      <c r="AQ7" s="63"/>
      <c r="AR7" s="64"/>
      <c r="AS7" s="44" t="s">
        <v>43</v>
      </c>
      <c r="AT7" s="47" t="s">
        <v>46</v>
      </c>
      <c r="AU7" s="48"/>
      <c r="AV7" s="44" t="s">
        <v>43</v>
      </c>
      <c r="AW7" s="47" t="s">
        <v>46</v>
      </c>
      <c r="AX7" s="48"/>
      <c r="AY7" s="44" t="s">
        <v>43</v>
      </c>
      <c r="AZ7" s="47" t="s">
        <v>46</v>
      </c>
      <c r="BA7" s="48"/>
      <c r="BB7" s="44" t="s">
        <v>43</v>
      </c>
      <c r="BC7" s="47" t="s">
        <v>46</v>
      </c>
      <c r="BD7" s="48"/>
      <c r="BE7" s="44" t="s">
        <v>43</v>
      </c>
      <c r="BF7" s="47" t="s">
        <v>46</v>
      </c>
      <c r="BG7" s="48"/>
      <c r="BH7" s="44" t="s">
        <v>43</v>
      </c>
      <c r="BI7" s="47" t="s">
        <v>46</v>
      </c>
      <c r="BJ7" s="48"/>
      <c r="BK7" s="44" t="s">
        <v>43</v>
      </c>
      <c r="BL7" s="47" t="s">
        <v>46</v>
      </c>
      <c r="BM7" s="48"/>
      <c r="BN7" s="44" t="s">
        <v>43</v>
      </c>
      <c r="BO7" s="47" t="s">
        <v>46</v>
      </c>
      <c r="BP7" s="146"/>
      <c r="BQ7" s="146"/>
      <c r="BR7" s="48"/>
      <c r="BS7" s="44" t="s">
        <v>43</v>
      </c>
      <c r="BT7" s="47" t="s">
        <v>46</v>
      </c>
      <c r="BU7" s="48"/>
      <c r="BV7" s="44" t="s">
        <v>43</v>
      </c>
      <c r="BW7" s="47" t="s">
        <v>46</v>
      </c>
      <c r="BX7" s="48"/>
      <c r="BY7" s="44" t="s">
        <v>43</v>
      </c>
      <c r="BZ7" s="47" t="s">
        <v>46</v>
      </c>
      <c r="CA7" s="48"/>
      <c r="CB7" s="44" t="s">
        <v>43</v>
      </c>
      <c r="CC7" s="47" t="s">
        <v>46</v>
      </c>
      <c r="CD7" s="48"/>
      <c r="CE7" s="44" t="s">
        <v>43</v>
      </c>
      <c r="CF7" s="47" t="s">
        <v>46</v>
      </c>
      <c r="CG7" s="48"/>
      <c r="CH7" s="44" t="s">
        <v>43</v>
      </c>
      <c r="CI7" s="47" t="s">
        <v>46</v>
      </c>
      <c r="CJ7" s="48"/>
      <c r="CK7" s="44" t="s">
        <v>43</v>
      </c>
      <c r="CL7" s="47" t="s">
        <v>46</v>
      </c>
      <c r="CM7" s="48"/>
      <c r="CN7" s="44" t="s">
        <v>43</v>
      </c>
      <c r="CO7" s="47" t="s">
        <v>46</v>
      </c>
      <c r="CP7" s="48"/>
      <c r="CQ7" s="44" t="s">
        <v>43</v>
      </c>
      <c r="CR7" s="47" t="s">
        <v>46</v>
      </c>
      <c r="CS7" s="48"/>
      <c r="CT7" s="44" t="s">
        <v>43</v>
      </c>
      <c r="CU7" s="47" t="s">
        <v>46</v>
      </c>
      <c r="CV7" s="48"/>
      <c r="CW7" s="44" t="s">
        <v>43</v>
      </c>
      <c r="CX7" s="47" t="s">
        <v>46</v>
      </c>
      <c r="CY7" s="48"/>
      <c r="CZ7" s="44" t="s">
        <v>43</v>
      </c>
      <c r="DA7" s="47" t="s">
        <v>46</v>
      </c>
      <c r="DB7" s="48"/>
      <c r="DC7" s="44" t="s">
        <v>43</v>
      </c>
      <c r="DD7" s="47" t="s">
        <v>46</v>
      </c>
      <c r="DE7" s="48"/>
      <c r="DF7" s="46" t="s">
        <v>9</v>
      </c>
      <c r="DG7" s="44" t="s">
        <v>43</v>
      </c>
      <c r="DH7" s="47" t="s">
        <v>46</v>
      </c>
      <c r="DI7" s="48"/>
      <c r="DJ7" s="44" t="s">
        <v>43</v>
      </c>
      <c r="DK7" s="47" t="s">
        <v>46</v>
      </c>
      <c r="DL7" s="48"/>
      <c r="DM7" s="44" t="s">
        <v>43</v>
      </c>
      <c r="DN7" s="47" t="s">
        <v>46</v>
      </c>
      <c r="DO7" s="48"/>
      <c r="DP7" s="44" t="s">
        <v>43</v>
      </c>
      <c r="DQ7" s="47" t="s">
        <v>46</v>
      </c>
      <c r="DR7" s="48"/>
      <c r="DS7" s="44" t="s">
        <v>43</v>
      </c>
      <c r="DT7" s="47" t="s">
        <v>46</v>
      </c>
      <c r="DU7" s="48"/>
      <c r="DV7" s="44" t="s">
        <v>43</v>
      </c>
      <c r="DW7" s="47" t="s">
        <v>46</v>
      </c>
      <c r="DX7" s="48"/>
      <c r="DY7" s="44" t="s">
        <v>43</v>
      </c>
      <c r="DZ7" s="47" t="s">
        <v>46</v>
      </c>
      <c r="EA7" s="48"/>
      <c r="EB7" s="85" t="s">
        <v>9</v>
      </c>
      <c r="EC7" s="44" t="s">
        <v>43</v>
      </c>
      <c r="ED7" s="47" t="s">
        <v>46</v>
      </c>
      <c r="EE7" s="48"/>
    </row>
    <row r="8" spans="1:135" s="2" customFormat="1" ht="101.25" customHeight="1">
      <c r="A8" s="124"/>
      <c r="B8" s="124"/>
      <c r="C8" s="127"/>
      <c r="D8" s="127"/>
      <c r="E8" s="45"/>
      <c r="F8" s="7" t="s">
        <v>64</v>
      </c>
      <c r="G8" s="1" t="s">
        <v>68</v>
      </c>
      <c r="H8" s="1" t="s">
        <v>65</v>
      </c>
      <c r="I8" s="1" t="s">
        <v>45</v>
      </c>
      <c r="J8" s="45"/>
      <c r="K8" s="7" t="s">
        <v>64</v>
      </c>
      <c r="L8" s="1" t="s">
        <v>68</v>
      </c>
      <c r="M8" s="1" t="s">
        <v>65</v>
      </c>
      <c r="N8" s="1" t="s">
        <v>45</v>
      </c>
      <c r="O8" s="45"/>
      <c r="P8" s="7" t="s">
        <v>64</v>
      </c>
      <c r="Q8" s="1" t="s">
        <v>68</v>
      </c>
      <c r="R8" s="1" t="s">
        <v>65</v>
      </c>
      <c r="S8" s="1" t="s">
        <v>45</v>
      </c>
      <c r="T8" s="45"/>
      <c r="U8" s="7" t="s">
        <v>64</v>
      </c>
      <c r="V8" s="1" t="s">
        <v>68</v>
      </c>
      <c r="W8" s="1" t="s">
        <v>65</v>
      </c>
      <c r="X8" s="1" t="s">
        <v>45</v>
      </c>
      <c r="Y8" s="45"/>
      <c r="Z8" s="7" t="s">
        <v>64</v>
      </c>
      <c r="AA8" s="1" t="s">
        <v>68</v>
      </c>
      <c r="AB8" s="1" t="s">
        <v>65</v>
      </c>
      <c r="AC8" s="1" t="s">
        <v>45</v>
      </c>
      <c r="AD8" s="45"/>
      <c r="AE8" s="7" t="s">
        <v>64</v>
      </c>
      <c r="AF8" s="1" t="s">
        <v>68</v>
      </c>
      <c r="AG8" s="1" t="s">
        <v>65</v>
      </c>
      <c r="AH8" s="1" t="s">
        <v>45</v>
      </c>
      <c r="AI8" s="45"/>
      <c r="AJ8" s="7" t="s">
        <v>64</v>
      </c>
      <c r="AK8" s="1" t="s">
        <v>68</v>
      </c>
      <c r="AL8" s="1" t="s">
        <v>65</v>
      </c>
      <c r="AM8" s="1" t="s">
        <v>45</v>
      </c>
      <c r="AN8" s="45"/>
      <c r="AO8" s="7" t="s">
        <v>64</v>
      </c>
      <c r="AP8" s="1" t="s">
        <v>68</v>
      </c>
      <c r="AQ8" s="1" t="s">
        <v>65</v>
      </c>
      <c r="AR8" s="1" t="s">
        <v>45</v>
      </c>
      <c r="AS8" s="45"/>
      <c r="AT8" s="7" t="s">
        <v>64</v>
      </c>
      <c r="AU8" s="1" t="s">
        <v>68</v>
      </c>
      <c r="AV8" s="45"/>
      <c r="AW8" s="7" t="s">
        <v>64</v>
      </c>
      <c r="AX8" s="1" t="s">
        <v>68</v>
      </c>
      <c r="AY8" s="45"/>
      <c r="AZ8" s="7" t="s">
        <v>64</v>
      </c>
      <c r="BA8" s="1" t="s">
        <v>68</v>
      </c>
      <c r="BB8" s="45"/>
      <c r="BC8" s="7" t="s">
        <v>64</v>
      </c>
      <c r="BD8" s="1" t="s">
        <v>68</v>
      </c>
      <c r="BE8" s="45"/>
      <c r="BF8" s="7" t="s">
        <v>64</v>
      </c>
      <c r="BG8" s="1" t="s">
        <v>68</v>
      </c>
      <c r="BH8" s="45"/>
      <c r="BI8" s="7" t="s">
        <v>64</v>
      </c>
      <c r="BJ8" s="1" t="s">
        <v>68</v>
      </c>
      <c r="BK8" s="45"/>
      <c r="BL8" s="7" t="s">
        <v>64</v>
      </c>
      <c r="BM8" s="1" t="s">
        <v>68</v>
      </c>
      <c r="BN8" s="45"/>
      <c r="BO8" s="7" t="s">
        <v>64</v>
      </c>
      <c r="BP8" s="1" t="s">
        <v>68</v>
      </c>
      <c r="BQ8" s="1" t="s">
        <v>65</v>
      </c>
      <c r="BR8" s="1" t="s">
        <v>45</v>
      </c>
      <c r="BS8" s="45"/>
      <c r="BT8" s="7" t="s">
        <v>64</v>
      </c>
      <c r="BU8" s="1" t="s">
        <v>68</v>
      </c>
      <c r="BV8" s="45"/>
      <c r="BW8" s="7" t="s">
        <v>64</v>
      </c>
      <c r="BX8" s="1" t="s">
        <v>68</v>
      </c>
      <c r="BY8" s="45"/>
      <c r="BZ8" s="7" t="s">
        <v>64</v>
      </c>
      <c r="CA8" s="1" t="s">
        <v>68</v>
      </c>
      <c r="CB8" s="45"/>
      <c r="CC8" s="7" t="s">
        <v>64</v>
      </c>
      <c r="CD8" s="1" t="s">
        <v>68</v>
      </c>
      <c r="CE8" s="45"/>
      <c r="CF8" s="7" t="s">
        <v>64</v>
      </c>
      <c r="CG8" s="1" t="s">
        <v>68</v>
      </c>
      <c r="CH8" s="45"/>
      <c r="CI8" s="7" t="s">
        <v>64</v>
      </c>
      <c r="CJ8" s="1" t="s">
        <v>68</v>
      </c>
      <c r="CK8" s="45"/>
      <c r="CL8" s="7" t="s">
        <v>64</v>
      </c>
      <c r="CM8" s="1" t="s">
        <v>68</v>
      </c>
      <c r="CN8" s="45"/>
      <c r="CO8" s="7" t="s">
        <v>64</v>
      </c>
      <c r="CP8" s="1" t="s">
        <v>68</v>
      </c>
      <c r="CQ8" s="45"/>
      <c r="CR8" s="7" t="s">
        <v>64</v>
      </c>
      <c r="CS8" s="1" t="s">
        <v>68</v>
      </c>
      <c r="CT8" s="45"/>
      <c r="CU8" s="7" t="s">
        <v>64</v>
      </c>
      <c r="CV8" s="1" t="s">
        <v>68</v>
      </c>
      <c r="CW8" s="45"/>
      <c r="CX8" s="7" t="s">
        <v>64</v>
      </c>
      <c r="CY8" s="1" t="s">
        <v>66</v>
      </c>
      <c r="CZ8" s="45"/>
      <c r="DA8" s="7" t="s">
        <v>64</v>
      </c>
      <c r="DB8" s="1" t="s">
        <v>68</v>
      </c>
      <c r="DC8" s="45"/>
      <c r="DD8" s="7" t="s">
        <v>64</v>
      </c>
      <c r="DE8" s="1" t="s">
        <v>68</v>
      </c>
      <c r="DF8" s="46"/>
      <c r="DG8" s="45"/>
      <c r="DH8" s="7" t="s">
        <v>64</v>
      </c>
      <c r="DI8" s="1" t="s">
        <v>68</v>
      </c>
      <c r="DJ8" s="45"/>
      <c r="DK8" s="7" t="s">
        <v>64</v>
      </c>
      <c r="DL8" s="1" t="s">
        <v>68</v>
      </c>
      <c r="DM8" s="45"/>
      <c r="DN8" s="7" t="s">
        <v>64</v>
      </c>
      <c r="DO8" s="1" t="s">
        <v>68</v>
      </c>
      <c r="DP8" s="45"/>
      <c r="DQ8" s="7" t="s">
        <v>64</v>
      </c>
      <c r="DR8" s="1" t="s">
        <v>68</v>
      </c>
      <c r="DS8" s="45"/>
      <c r="DT8" s="7" t="s">
        <v>64</v>
      </c>
      <c r="DU8" s="1" t="s">
        <v>68</v>
      </c>
      <c r="DV8" s="45"/>
      <c r="DW8" s="7" t="s">
        <v>64</v>
      </c>
      <c r="DX8" s="1" t="s">
        <v>68</v>
      </c>
      <c r="DY8" s="45"/>
      <c r="DZ8" s="7" t="s">
        <v>64</v>
      </c>
      <c r="EA8" s="1" t="s">
        <v>68</v>
      </c>
      <c r="EB8" s="85"/>
      <c r="EC8" s="45"/>
      <c r="ED8" s="7" t="s">
        <v>64</v>
      </c>
      <c r="EE8" s="1" t="s">
        <v>68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2">
        <v>91</v>
      </c>
      <c r="CO9" s="5">
        <v>92</v>
      </c>
      <c r="CP9" s="42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20.25" customHeight="1">
      <c r="A10" s="19">
        <v>1</v>
      </c>
      <c r="B10" s="39" t="s">
        <v>56</v>
      </c>
      <c r="C10" s="40">
        <v>31534.9543</v>
      </c>
      <c r="D10" s="40">
        <v>41888.8096</v>
      </c>
      <c r="E10" s="21">
        <f>DG10+EC10-DY10</f>
        <v>268497.22</v>
      </c>
      <c r="F10" s="22">
        <f aca="true" t="shared" si="0" ref="F10:G18">DH10+ED10-DZ10</f>
        <v>134137.15</v>
      </c>
      <c r="G10" s="22">
        <f t="shared" si="0"/>
        <v>128054.3252</v>
      </c>
      <c r="H10" s="22">
        <f>G10/F10*100</f>
        <v>95.46521988874821</v>
      </c>
      <c r="I10" s="22">
        <f>G10/E10*100</f>
        <v>47.69297991241772</v>
      </c>
      <c r="J10" s="22">
        <f aca="true" t="shared" si="1" ref="J10:L17">T10+Y10+AD10+AI10+AN10+AS10+BK10+BS10+BV10+BY10+CB10+CE10+CK10+CN10+CT10+CW10+DC10</f>
        <v>101975</v>
      </c>
      <c r="K10" s="22">
        <f t="shared" si="1"/>
        <v>50987.5</v>
      </c>
      <c r="L10" s="22">
        <f t="shared" si="1"/>
        <v>41654.1409</v>
      </c>
      <c r="M10" s="22">
        <f>L10/K10*100</f>
        <v>81.69480931600881</v>
      </c>
      <c r="N10" s="22">
        <f>L10/J10*100</f>
        <v>40.84740465800441</v>
      </c>
      <c r="O10" s="22">
        <f aca="true" t="shared" si="2" ref="O10:P18">T10+AD10</f>
        <v>50000</v>
      </c>
      <c r="P10" s="22">
        <f t="shared" si="2"/>
        <v>25000</v>
      </c>
      <c r="Q10" s="22">
        <f aca="true" t="shared" si="3" ref="Q10:Q17">V10+AF10</f>
        <v>21340.2142</v>
      </c>
      <c r="R10" s="22">
        <f>Q10/P10*100</f>
        <v>85.3608568</v>
      </c>
      <c r="S10" s="20">
        <f>Q10/O10*100</f>
        <v>42.6804284</v>
      </c>
      <c r="T10" s="40">
        <v>9000</v>
      </c>
      <c r="U10" s="23">
        <f>+T10/12*6</f>
        <v>4500</v>
      </c>
      <c r="V10" s="22">
        <v>4019.9797</v>
      </c>
      <c r="W10" s="22">
        <f>V10/U10*100</f>
        <v>89.33288222222222</v>
      </c>
      <c r="X10" s="20">
        <f>V10/T10*100</f>
        <v>44.66644111111111</v>
      </c>
      <c r="Y10" s="23">
        <v>5500</v>
      </c>
      <c r="Z10" s="23">
        <f>+Y10/12*6</f>
        <v>2750</v>
      </c>
      <c r="AA10" s="22">
        <v>1878.777</v>
      </c>
      <c r="AB10" s="22">
        <f>AA10/Z10*100</f>
        <v>68.31916363636364</v>
      </c>
      <c r="AC10" s="20">
        <f>AA10/Y10*100</f>
        <v>34.15958181818182</v>
      </c>
      <c r="AD10" s="23">
        <v>41000</v>
      </c>
      <c r="AE10" s="23">
        <f>+AD10/12*6</f>
        <v>20500</v>
      </c>
      <c r="AF10" s="22">
        <v>17320.2345</v>
      </c>
      <c r="AG10" s="22">
        <f>AF10/AE10*100</f>
        <v>84.48894878048779</v>
      </c>
      <c r="AH10" s="20">
        <f>AF10/AD10*100</f>
        <v>42.244474390243894</v>
      </c>
      <c r="AI10" s="23">
        <v>5825</v>
      </c>
      <c r="AJ10" s="23">
        <f>+AI10/12*6</f>
        <v>2912.5</v>
      </c>
      <c r="AK10" s="22">
        <v>2648.29</v>
      </c>
      <c r="AL10" s="22">
        <f>AK10/AJ10*100</f>
        <v>90.92841201716737</v>
      </c>
      <c r="AM10" s="20">
        <f>AK10/AI10*100</f>
        <v>45.46420600858369</v>
      </c>
      <c r="AN10" s="24">
        <v>7500</v>
      </c>
      <c r="AO10" s="24">
        <f>+AN10/12*6</f>
        <v>3750</v>
      </c>
      <c r="AP10" s="22">
        <v>2796.5</v>
      </c>
      <c r="AQ10" s="22">
        <f>AP10/AO10*100</f>
        <v>74.57333333333334</v>
      </c>
      <c r="AR10" s="20">
        <f>AP10/AN10*100</f>
        <v>37.28666666666667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160956.3</v>
      </c>
      <c r="AZ10" s="20">
        <f>+AY10/12*6</f>
        <v>80478.15</v>
      </c>
      <c r="BA10" s="20">
        <v>80478.15</v>
      </c>
      <c r="BB10" s="43">
        <v>222.9200000000128</v>
      </c>
      <c r="BC10" s="25">
        <v>0</v>
      </c>
      <c r="BD10" s="25">
        <v>4049.8770000000077</v>
      </c>
      <c r="BE10" s="41">
        <v>0</v>
      </c>
      <c r="BF10" s="26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4" ref="BN10:BO18">BS10+BV10+BY10+CB10</f>
        <v>3500</v>
      </c>
      <c r="BO10" s="22">
        <f t="shared" si="4"/>
        <v>1750</v>
      </c>
      <c r="BP10" s="22">
        <f aca="true" t="shared" si="5" ref="BP10:BP17">BU10+BX10+CA10+CD10</f>
        <v>2821.1235</v>
      </c>
      <c r="BQ10" s="22">
        <f>BP10/BO10*100</f>
        <v>161.20705714285714</v>
      </c>
      <c r="BR10" s="20">
        <f>BP10/BN10*100</f>
        <v>80.60352857142857</v>
      </c>
      <c r="BS10" s="23">
        <v>3500</v>
      </c>
      <c r="BT10" s="23">
        <f>+BS10/12*6</f>
        <v>1750</v>
      </c>
      <c r="BU10" s="22">
        <v>2821.1235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5343</v>
      </c>
      <c r="CI10" s="20">
        <f>+CH10/12*6</f>
        <v>2671.5</v>
      </c>
      <c r="CJ10" s="20">
        <v>1872.1573</v>
      </c>
      <c r="CK10" s="20">
        <v>0</v>
      </c>
      <c r="CL10" s="20">
        <v>0</v>
      </c>
      <c r="CM10" s="20">
        <v>0</v>
      </c>
      <c r="CN10" s="23">
        <v>29567</v>
      </c>
      <c r="CO10" s="23">
        <f>+CN10/12*6</f>
        <v>14783.5</v>
      </c>
      <c r="CP10" s="20">
        <v>10169.2362</v>
      </c>
      <c r="CQ10" s="20">
        <v>18500</v>
      </c>
      <c r="CR10" s="20">
        <f>+CQ10/12*6</f>
        <v>9250</v>
      </c>
      <c r="CS10" s="20">
        <v>7601.6352</v>
      </c>
      <c r="CT10" s="23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83</v>
      </c>
      <c r="DD10" s="20">
        <f>+DC10/12*6</f>
        <v>41.5</v>
      </c>
      <c r="DE10" s="20">
        <v>0</v>
      </c>
      <c r="DF10" s="20">
        <v>0</v>
      </c>
      <c r="DG10" s="22">
        <f aca="true" t="shared" si="6" ref="DG10:DH17">T10+Y10+AD10+AI10+AN10+AS10+AV10+AY10+BB10+BE10+BH10+BK10+BS10+BV10+BY10+CB10+CE10+CH10+CK10+CN10+CT10+CW10+CZ10+DC10</f>
        <v>268497.22</v>
      </c>
      <c r="DH10" s="22">
        <f t="shared" si="6"/>
        <v>134137.15</v>
      </c>
      <c r="DI10" s="22">
        <f aca="true" t="shared" si="7" ref="DI10:DI18">V10+AA10+AF10+AK10+AP10+AU10+AX10+BA10+BD10+BG10+BJ10+BM10+BU10+BX10+CA10+CD10+CG10+CJ10+CM10+CP10+CV10+CY10+DB10+DE10+DF10</f>
        <v>128054.3252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8" ref="EC10:ED18">DJ10+DM10+DP10+DS10+DV10+DY10</f>
        <v>0</v>
      </c>
      <c r="ED10" s="22">
        <f t="shared" si="8"/>
        <v>0</v>
      </c>
      <c r="EE10" s="22">
        <f aca="true" t="shared" si="9" ref="EE10:EE17">DL10+DO10+DR10+DU10+DX10+EA10+EB10</f>
        <v>0</v>
      </c>
    </row>
    <row r="11" spans="1:135" s="27" customFormat="1" ht="20.25" customHeight="1">
      <c r="A11" s="19">
        <v>2</v>
      </c>
      <c r="B11" s="39" t="s">
        <v>57</v>
      </c>
      <c r="C11" s="40">
        <v>155640.0827</v>
      </c>
      <c r="D11" s="40">
        <v>14413.6869</v>
      </c>
      <c r="E11" s="21">
        <f aca="true" t="shared" si="10" ref="E11:E17">DG11+EC11-DY11</f>
        <v>514963.2131</v>
      </c>
      <c r="F11" s="22">
        <f t="shared" si="0"/>
        <v>256806.28154999999</v>
      </c>
      <c r="G11" s="22">
        <f t="shared" si="0"/>
        <v>249179.81279999996</v>
      </c>
      <c r="H11" s="22">
        <f aca="true" t="shared" si="11" ref="H11:H17">G11/F11*100</f>
        <v>97.03026393904031</v>
      </c>
      <c r="I11" s="22">
        <f aca="true" t="shared" si="12" ref="I11:I17">G11/E11*100</f>
        <v>48.38788605888477</v>
      </c>
      <c r="J11" s="22">
        <f t="shared" si="1"/>
        <v>362867.64310000004</v>
      </c>
      <c r="K11" s="22">
        <f t="shared" si="1"/>
        <v>181349.74655</v>
      </c>
      <c r="L11" s="22">
        <f t="shared" si="1"/>
        <v>173860.04279999997</v>
      </c>
      <c r="M11" s="22">
        <f aca="true" t="shared" si="13" ref="M11:M17">L11/K11*100</f>
        <v>95.87002248832201</v>
      </c>
      <c r="N11" s="22">
        <f aca="true" t="shared" si="14" ref="N11:N17">L11/J11*100</f>
        <v>47.912798538525834</v>
      </c>
      <c r="O11" s="22">
        <f t="shared" si="2"/>
        <v>56815.45</v>
      </c>
      <c r="P11" s="22">
        <f t="shared" si="2"/>
        <v>28407.725</v>
      </c>
      <c r="Q11" s="22">
        <f t="shared" si="3"/>
        <v>18062.4276</v>
      </c>
      <c r="R11" s="22">
        <f aca="true" t="shared" si="15" ref="R11:R17">Q11/P11*100</f>
        <v>63.58280221313041</v>
      </c>
      <c r="S11" s="20">
        <f aca="true" t="shared" si="16" ref="S11:S17">Q11/O11*100</f>
        <v>31.791401106565203</v>
      </c>
      <c r="T11" s="40">
        <v>13982.53</v>
      </c>
      <c r="U11" s="23">
        <f aca="true" t="shared" si="17" ref="U11:U17">+T11/12*6</f>
        <v>6991.264999999999</v>
      </c>
      <c r="V11" s="22">
        <v>5904.5866</v>
      </c>
      <c r="W11" s="22">
        <f aca="true" t="shared" si="18" ref="W11:W17">V11/U11*100</f>
        <v>84.4566269480559</v>
      </c>
      <c r="X11" s="20">
        <f aca="true" t="shared" si="19" ref="X11:X17">V11/T11*100</f>
        <v>42.22831347402794</v>
      </c>
      <c r="Y11" s="23">
        <v>25816.96</v>
      </c>
      <c r="Z11" s="23">
        <f>+Y11/12*6</f>
        <v>12908.48</v>
      </c>
      <c r="AA11" s="22">
        <v>7394.8832</v>
      </c>
      <c r="AB11" s="22">
        <f aca="true" t="shared" si="20" ref="AB11:AB17">AA11/Z11*100</f>
        <v>57.287017526463224</v>
      </c>
      <c r="AC11" s="20">
        <f aca="true" t="shared" si="21" ref="AC11:AC17">AA11/Y11*100</f>
        <v>28.643508763231612</v>
      </c>
      <c r="AD11" s="23">
        <v>42832.92</v>
      </c>
      <c r="AE11" s="23">
        <f aca="true" t="shared" si="22" ref="AE11:AE16">+AD11/12*6</f>
        <v>21416.46</v>
      </c>
      <c r="AF11" s="22">
        <v>12157.841</v>
      </c>
      <c r="AG11" s="22">
        <f aca="true" t="shared" si="23" ref="AG11:AG17">AF11/AE11*100</f>
        <v>56.768676989567844</v>
      </c>
      <c r="AH11" s="20">
        <f aca="true" t="shared" si="24" ref="AH11:AH17">AF11/AD11*100</f>
        <v>28.384338494783922</v>
      </c>
      <c r="AI11" s="23">
        <v>6072.95</v>
      </c>
      <c r="AJ11" s="23">
        <f aca="true" t="shared" si="25" ref="AJ11:AJ17">+AI11/12*6</f>
        <v>3036.475</v>
      </c>
      <c r="AK11" s="22">
        <v>1663.59</v>
      </c>
      <c r="AL11" s="22">
        <f aca="true" t="shared" si="26" ref="AL11:AL17">AK11/AJ11*100</f>
        <v>54.78688281642364</v>
      </c>
      <c r="AM11" s="20">
        <f aca="true" t="shared" si="27" ref="AM11:AM17">AK11/AI11*100</f>
        <v>27.39344140821182</v>
      </c>
      <c r="AN11" s="24">
        <v>300</v>
      </c>
      <c r="AO11" s="24">
        <f>+AN11/12*6</f>
        <v>150</v>
      </c>
      <c r="AP11" s="22">
        <v>199</v>
      </c>
      <c r="AQ11" s="22">
        <f aca="true" t="shared" si="28" ref="AQ11:AQ17">AP11/AO11*100</f>
        <v>132.66666666666666</v>
      </c>
      <c r="AR11" s="20">
        <f aca="true" t="shared" si="29" ref="AR11:AR17">AP11/AN11*100</f>
        <v>66.33333333333333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132617</v>
      </c>
      <c r="AZ11" s="20">
        <f aca="true" t="shared" si="30" ref="AZ11:AZ17">+AY11/12*6</f>
        <v>66308.5</v>
      </c>
      <c r="BA11" s="20">
        <v>66308.5</v>
      </c>
      <c r="BB11" s="43">
        <v>0</v>
      </c>
      <c r="BC11" s="25">
        <v>0</v>
      </c>
      <c r="BD11" s="25">
        <v>245.89999999999418</v>
      </c>
      <c r="BE11" s="41">
        <v>4434.1</v>
      </c>
      <c r="BF11" s="26">
        <v>1625.8</v>
      </c>
      <c r="BG11" s="20">
        <v>1995.4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4"/>
        <v>207887.037</v>
      </c>
      <c r="BO11" s="22">
        <f t="shared" si="4"/>
        <v>103943.5185</v>
      </c>
      <c r="BP11" s="22">
        <f t="shared" si="5"/>
        <v>119529.12700000001</v>
      </c>
      <c r="BQ11" s="22">
        <f aca="true" t="shared" si="31" ref="BQ11:BQ17">BP11/BO11*100</f>
        <v>114.99430529667897</v>
      </c>
      <c r="BR11" s="20">
        <f aca="true" t="shared" si="32" ref="BR11:BR17">BP11/BN11*100</f>
        <v>57.49715264833949</v>
      </c>
      <c r="BS11" s="23">
        <v>127010.865</v>
      </c>
      <c r="BT11" s="23">
        <f aca="true" t="shared" si="33" ref="BT11:BT16">+BS11/12*6</f>
        <v>63505.4325</v>
      </c>
      <c r="BU11" s="22">
        <v>59527.463</v>
      </c>
      <c r="BV11" s="20">
        <v>76274.92</v>
      </c>
      <c r="BW11" s="20">
        <f>+BV11/12*6</f>
        <v>38137.46</v>
      </c>
      <c r="BX11" s="22">
        <v>57151.864</v>
      </c>
      <c r="BY11" s="20">
        <v>0</v>
      </c>
      <c r="BZ11" s="20">
        <v>0</v>
      </c>
      <c r="CA11" s="20">
        <v>0</v>
      </c>
      <c r="CB11" s="23">
        <v>4601.252</v>
      </c>
      <c r="CC11" s="23">
        <f>+CB11/12*6</f>
        <v>2300.626</v>
      </c>
      <c r="CD11" s="20">
        <v>2849.8</v>
      </c>
      <c r="CE11" s="20">
        <v>0</v>
      </c>
      <c r="CF11" s="20">
        <v>0</v>
      </c>
      <c r="CG11" s="20">
        <v>0</v>
      </c>
      <c r="CH11" s="20">
        <v>15044.47</v>
      </c>
      <c r="CI11" s="20">
        <f>+CH11/12*6</f>
        <v>7522.234999999999</v>
      </c>
      <c r="CJ11" s="20">
        <v>6769.97</v>
      </c>
      <c r="CK11" s="20">
        <v>0</v>
      </c>
      <c r="CL11" s="20">
        <v>0</v>
      </c>
      <c r="CM11" s="20">
        <v>0</v>
      </c>
      <c r="CN11" s="23">
        <v>43049.07</v>
      </c>
      <c r="CO11" s="23">
        <f aca="true" t="shared" si="34" ref="CO11:CO16">+CN11/12*6</f>
        <v>21524.535</v>
      </c>
      <c r="CP11" s="20">
        <v>12777.321</v>
      </c>
      <c r="CQ11" s="20">
        <v>16129.065</v>
      </c>
      <c r="CR11" s="20">
        <f>+CQ11/12*6</f>
        <v>8064.532500000001</v>
      </c>
      <c r="CS11" s="20">
        <v>4374.911</v>
      </c>
      <c r="CT11" s="23">
        <v>168.15</v>
      </c>
      <c r="CU11" s="23">
        <v>0</v>
      </c>
      <c r="CV11" s="20">
        <v>182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22758.0261</v>
      </c>
      <c r="DD11" s="20">
        <f aca="true" t="shared" si="35" ref="DD11:DD17">+DC11/12*6</f>
        <v>11379.01305</v>
      </c>
      <c r="DE11" s="20">
        <v>14051.694</v>
      </c>
      <c r="DF11" s="20">
        <v>0</v>
      </c>
      <c r="DG11" s="22">
        <f t="shared" si="6"/>
        <v>514963.2131</v>
      </c>
      <c r="DH11" s="22">
        <f t="shared" si="6"/>
        <v>256806.28154999999</v>
      </c>
      <c r="DI11" s="22">
        <f t="shared" si="7"/>
        <v>249179.81279999996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8"/>
        <v>0</v>
      </c>
      <c r="ED11" s="22">
        <f t="shared" si="8"/>
        <v>0</v>
      </c>
      <c r="EE11" s="22">
        <f t="shared" si="9"/>
        <v>0</v>
      </c>
    </row>
    <row r="12" spans="1:135" s="27" customFormat="1" ht="20.25" customHeight="1">
      <c r="A12" s="19">
        <v>3</v>
      </c>
      <c r="B12" s="39" t="s">
        <v>58</v>
      </c>
      <c r="C12" s="40">
        <v>17.8145</v>
      </c>
      <c r="D12" s="40">
        <v>1343.4956</v>
      </c>
      <c r="E12" s="21">
        <f t="shared" si="10"/>
        <v>271012.1</v>
      </c>
      <c r="F12" s="22">
        <f t="shared" si="0"/>
        <v>124223.04999999999</v>
      </c>
      <c r="G12" s="22">
        <f t="shared" si="0"/>
        <v>124670.25509999998</v>
      </c>
      <c r="H12" s="22">
        <f t="shared" si="11"/>
        <v>100.36000170660759</v>
      </c>
      <c r="I12" s="22">
        <f t="shared" si="12"/>
        <v>46.00173021794968</v>
      </c>
      <c r="J12" s="22">
        <f t="shared" si="1"/>
        <v>83739.5</v>
      </c>
      <c r="K12" s="22">
        <f t="shared" si="1"/>
        <v>40619.75</v>
      </c>
      <c r="L12" s="22">
        <f t="shared" si="1"/>
        <v>33044.8251</v>
      </c>
      <c r="M12" s="22">
        <f t="shared" si="13"/>
        <v>81.35162107103072</v>
      </c>
      <c r="N12" s="22">
        <f t="shared" si="14"/>
        <v>39.461454988386606</v>
      </c>
      <c r="O12" s="22">
        <f t="shared" si="2"/>
        <v>36000</v>
      </c>
      <c r="P12" s="22">
        <f t="shared" si="2"/>
        <v>18000</v>
      </c>
      <c r="Q12" s="22">
        <f t="shared" si="3"/>
        <v>12048.0506</v>
      </c>
      <c r="R12" s="22">
        <f t="shared" si="15"/>
        <v>66.93361444444444</v>
      </c>
      <c r="S12" s="20">
        <f t="shared" si="16"/>
        <v>33.46680722222222</v>
      </c>
      <c r="T12" s="40">
        <v>3000</v>
      </c>
      <c r="U12" s="23">
        <f t="shared" si="17"/>
        <v>1500</v>
      </c>
      <c r="V12" s="22">
        <v>625.4086</v>
      </c>
      <c r="W12" s="22">
        <f t="shared" si="18"/>
        <v>41.69390666666666</v>
      </c>
      <c r="X12" s="20">
        <f t="shared" si="19"/>
        <v>20.84695333333333</v>
      </c>
      <c r="Y12" s="23">
        <v>4750</v>
      </c>
      <c r="Z12" s="23">
        <f>+Y12/12*6</f>
        <v>2375</v>
      </c>
      <c r="AA12" s="22">
        <v>822.3852</v>
      </c>
      <c r="AB12" s="22">
        <f t="shared" si="20"/>
        <v>34.6267452631579</v>
      </c>
      <c r="AC12" s="20">
        <f t="shared" si="21"/>
        <v>17.31337263157895</v>
      </c>
      <c r="AD12" s="23">
        <v>33000</v>
      </c>
      <c r="AE12" s="23">
        <f t="shared" si="22"/>
        <v>16500</v>
      </c>
      <c r="AF12" s="22">
        <v>11422.642</v>
      </c>
      <c r="AG12" s="22">
        <f t="shared" si="23"/>
        <v>69.22813333333333</v>
      </c>
      <c r="AH12" s="20">
        <f t="shared" si="24"/>
        <v>34.614066666666666</v>
      </c>
      <c r="AI12" s="23">
        <v>6622.5</v>
      </c>
      <c r="AJ12" s="23">
        <f t="shared" si="25"/>
        <v>3311.25</v>
      </c>
      <c r="AK12" s="22">
        <v>2520.166</v>
      </c>
      <c r="AL12" s="22">
        <f t="shared" si="26"/>
        <v>76.10920347300869</v>
      </c>
      <c r="AM12" s="20">
        <f t="shared" si="27"/>
        <v>38.054601736504345</v>
      </c>
      <c r="AN12" s="24">
        <v>500</v>
      </c>
      <c r="AO12" s="24">
        <f>+AN12/12*6</f>
        <v>250</v>
      </c>
      <c r="AP12" s="22">
        <v>256</v>
      </c>
      <c r="AQ12" s="22">
        <f t="shared" si="28"/>
        <v>102.4</v>
      </c>
      <c r="AR12" s="20">
        <f t="shared" si="29"/>
        <v>51.2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159071.4</v>
      </c>
      <c r="AZ12" s="20">
        <f t="shared" si="30"/>
        <v>79535.7</v>
      </c>
      <c r="BA12" s="20">
        <v>79535.7</v>
      </c>
      <c r="BB12" s="43">
        <v>19070.399999999994</v>
      </c>
      <c r="BC12" s="25">
        <v>0</v>
      </c>
      <c r="BD12" s="25">
        <v>7946</v>
      </c>
      <c r="BE12" s="41">
        <v>3734</v>
      </c>
      <c r="BF12" s="26">
        <v>1369.2</v>
      </c>
      <c r="BG12" s="20">
        <v>1680.3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4"/>
        <v>7267</v>
      </c>
      <c r="BO12" s="22">
        <f t="shared" si="4"/>
        <v>2383.5</v>
      </c>
      <c r="BP12" s="22">
        <f t="shared" si="5"/>
        <v>1953.111</v>
      </c>
      <c r="BQ12" s="22">
        <f t="shared" si="31"/>
        <v>81.94298300818124</v>
      </c>
      <c r="BR12" s="20">
        <f t="shared" si="32"/>
        <v>26.87644144764002</v>
      </c>
      <c r="BS12" s="23">
        <v>2267</v>
      </c>
      <c r="BT12" s="23">
        <f t="shared" si="33"/>
        <v>1133.5</v>
      </c>
      <c r="BU12" s="22">
        <v>328.911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5000</v>
      </c>
      <c r="CC12" s="23">
        <f aca="true" t="shared" si="36" ref="CC12:CC17">+CB12/12*3</f>
        <v>1250</v>
      </c>
      <c r="CD12" s="20">
        <v>1624.2</v>
      </c>
      <c r="CE12" s="20">
        <v>0</v>
      </c>
      <c r="CF12" s="20">
        <v>0</v>
      </c>
      <c r="CG12" s="20">
        <v>0</v>
      </c>
      <c r="CH12" s="20">
        <v>5396.8</v>
      </c>
      <c r="CI12" s="20">
        <f>+CH12/12*6</f>
        <v>2698.4</v>
      </c>
      <c r="CJ12" s="20">
        <v>2463.43</v>
      </c>
      <c r="CK12" s="20">
        <v>0</v>
      </c>
      <c r="CL12" s="20">
        <v>0</v>
      </c>
      <c r="CM12" s="20">
        <v>0</v>
      </c>
      <c r="CN12" s="23">
        <v>19500</v>
      </c>
      <c r="CO12" s="23">
        <f t="shared" si="34"/>
        <v>9750</v>
      </c>
      <c r="CP12" s="20">
        <v>6506.3983</v>
      </c>
      <c r="CQ12" s="20">
        <v>9000</v>
      </c>
      <c r="CR12" s="20">
        <f>+CQ12/12*6</f>
        <v>4500</v>
      </c>
      <c r="CS12" s="20">
        <v>2744.2008</v>
      </c>
      <c r="CT12" s="23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9100</v>
      </c>
      <c r="DD12" s="20">
        <f t="shared" si="35"/>
        <v>4550</v>
      </c>
      <c r="DE12" s="20">
        <v>8938.714</v>
      </c>
      <c r="DF12" s="20">
        <v>0</v>
      </c>
      <c r="DG12" s="22">
        <f t="shared" si="6"/>
        <v>271012.1</v>
      </c>
      <c r="DH12" s="22">
        <f t="shared" si="6"/>
        <v>124223.04999999999</v>
      </c>
      <c r="DI12" s="22">
        <f t="shared" si="7"/>
        <v>124670.25509999998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8"/>
        <v>0</v>
      </c>
      <c r="ED12" s="22">
        <f t="shared" si="8"/>
        <v>0</v>
      </c>
      <c r="EE12" s="22">
        <f t="shared" si="9"/>
        <v>0</v>
      </c>
    </row>
    <row r="13" spans="1:135" s="27" customFormat="1" ht="20.25" customHeight="1">
      <c r="A13" s="19">
        <v>4</v>
      </c>
      <c r="B13" s="39" t="s">
        <v>59</v>
      </c>
      <c r="C13" s="40">
        <v>7826.0667</v>
      </c>
      <c r="D13" s="40">
        <v>21686.1234</v>
      </c>
      <c r="E13" s="21">
        <f t="shared" si="10"/>
        <v>392787</v>
      </c>
      <c r="F13" s="22">
        <f t="shared" si="0"/>
        <v>171961.75</v>
      </c>
      <c r="G13" s="22">
        <f t="shared" si="0"/>
        <v>190086.49790000002</v>
      </c>
      <c r="H13" s="22">
        <f t="shared" si="11"/>
        <v>110.53998804966803</v>
      </c>
      <c r="I13" s="22">
        <f t="shared" si="12"/>
        <v>48.39429459223447</v>
      </c>
      <c r="J13" s="22">
        <f t="shared" si="1"/>
        <v>115997.1</v>
      </c>
      <c r="K13" s="22">
        <f t="shared" si="1"/>
        <v>33784.700000000004</v>
      </c>
      <c r="L13" s="22">
        <f t="shared" si="1"/>
        <v>43229.637899999994</v>
      </c>
      <c r="M13" s="22">
        <f t="shared" si="13"/>
        <v>127.95625801028272</v>
      </c>
      <c r="N13" s="22">
        <f t="shared" si="14"/>
        <v>37.26786092066094</v>
      </c>
      <c r="O13" s="22">
        <f t="shared" si="2"/>
        <v>46000.1</v>
      </c>
      <c r="P13" s="22">
        <f t="shared" si="2"/>
        <v>15507.5</v>
      </c>
      <c r="Q13" s="22">
        <f t="shared" si="3"/>
        <v>16648.901400000002</v>
      </c>
      <c r="R13" s="22">
        <f t="shared" si="15"/>
        <v>107.36031855553765</v>
      </c>
      <c r="S13" s="20">
        <f t="shared" si="16"/>
        <v>36.19318523220602</v>
      </c>
      <c r="T13" s="40">
        <v>1680</v>
      </c>
      <c r="U13" s="23">
        <f t="shared" si="17"/>
        <v>840</v>
      </c>
      <c r="V13" s="22">
        <v>1130.1204</v>
      </c>
      <c r="W13" s="22">
        <f t="shared" si="18"/>
        <v>134.53814285714284</v>
      </c>
      <c r="X13" s="20">
        <f t="shared" si="19"/>
        <v>67.26907142857142</v>
      </c>
      <c r="Y13" s="23">
        <v>22000</v>
      </c>
      <c r="Z13" s="23">
        <f>4831.9-387</f>
        <v>4444.9</v>
      </c>
      <c r="AA13" s="22">
        <v>4060.5505</v>
      </c>
      <c r="AB13" s="22">
        <f t="shared" si="20"/>
        <v>91.35302256518708</v>
      </c>
      <c r="AC13" s="20">
        <f t="shared" si="21"/>
        <v>18.457047727272727</v>
      </c>
      <c r="AD13" s="23">
        <v>44320.1</v>
      </c>
      <c r="AE13" s="23">
        <f>15507.5-U13</f>
        <v>14667.5</v>
      </c>
      <c r="AF13" s="22">
        <v>15518.781</v>
      </c>
      <c r="AG13" s="22">
        <f t="shared" si="23"/>
        <v>105.80385887165502</v>
      </c>
      <c r="AH13" s="20">
        <f t="shared" si="24"/>
        <v>35.01522108478998</v>
      </c>
      <c r="AI13" s="23">
        <v>3520</v>
      </c>
      <c r="AJ13" s="23">
        <v>1457.9</v>
      </c>
      <c r="AK13" s="22">
        <v>2192.406</v>
      </c>
      <c r="AL13" s="22">
        <f t="shared" si="26"/>
        <v>150.381096097126</v>
      </c>
      <c r="AM13" s="20">
        <f t="shared" si="27"/>
        <v>62.28426136363636</v>
      </c>
      <c r="AN13" s="24">
        <v>0</v>
      </c>
      <c r="AO13" s="24">
        <v>0</v>
      </c>
      <c r="AP13" s="22">
        <v>0</v>
      </c>
      <c r="AQ13" s="22" t="e">
        <f t="shared" si="28"/>
        <v>#DIV/0!</v>
      </c>
      <c r="AR13" s="20" t="e">
        <f t="shared" si="29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275156.3</v>
      </c>
      <c r="AZ13" s="20">
        <f t="shared" si="30"/>
        <v>137578.15</v>
      </c>
      <c r="BA13" s="20">
        <v>137578.15</v>
      </c>
      <c r="BB13" s="43">
        <v>0</v>
      </c>
      <c r="BC13" s="25">
        <v>0</v>
      </c>
      <c r="BD13" s="25">
        <v>4543.610000000015</v>
      </c>
      <c r="BE13" s="41">
        <v>1633.6</v>
      </c>
      <c r="BF13" s="26">
        <v>598.9</v>
      </c>
      <c r="BG13" s="20">
        <v>735.1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4"/>
        <v>13286</v>
      </c>
      <c r="BO13" s="22">
        <f t="shared" si="4"/>
        <v>4375.4</v>
      </c>
      <c r="BP13" s="22">
        <f t="shared" si="5"/>
        <v>5228.69</v>
      </c>
      <c r="BQ13" s="22">
        <f t="shared" si="31"/>
        <v>119.50198838963296</v>
      </c>
      <c r="BR13" s="20">
        <f t="shared" si="32"/>
        <v>39.35488484118621</v>
      </c>
      <c r="BS13" s="23">
        <v>12096</v>
      </c>
      <c r="BT13" s="23">
        <v>3875.4</v>
      </c>
      <c r="BU13" s="22">
        <v>4608.69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23">
        <v>1190</v>
      </c>
      <c r="CC13" s="23">
        <v>500</v>
      </c>
      <c r="CD13" s="20">
        <v>620</v>
      </c>
      <c r="CE13" s="20">
        <v>0</v>
      </c>
      <c r="CF13" s="20">
        <v>0</v>
      </c>
      <c r="CG13" s="20">
        <v>0</v>
      </c>
      <c r="CH13" s="20">
        <v>0</v>
      </c>
      <c r="CI13" s="20">
        <f>+CH13/12*6</f>
        <v>0</v>
      </c>
      <c r="CJ13" s="20">
        <v>0</v>
      </c>
      <c r="CK13" s="20">
        <v>0</v>
      </c>
      <c r="CL13" s="20">
        <v>0</v>
      </c>
      <c r="CM13" s="20">
        <v>0</v>
      </c>
      <c r="CN13" s="23">
        <v>26745</v>
      </c>
      <c r="CO13" s="23">
        <v>5776</v>
      </c>
      <c r="CP13" s="20">
        <v>5554.49</v>
      </c>
      <c r="CQ13" s="20">
        <v>5965</v>
      </c>
      <c r="CR13" s="20">
        <v>1956</v>
      </c>
      <c r="CS13" s="20">
        <v>1652.53</v>
      </c>
      <c r="CT13" s="23">
        <v>0</v>
      </c>
      <c r="CU13" s="23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4446</v>
      </c>
      <c r="DD13" s="20">
        <f t="shared" si="35"/>
        <v>2223</v>
      </c>
      <c r="DE13" s="20">
        <v>9544.6</v>
      </c>
      <c r="DF13" s="20">
        <v>0</v>
      </c>
      <c r="DG13" s="22">
        <f t="shared" si="6"/>
        <v>392787</v>
      </c>
      <c r="DH13" s="22">
        <f t="shared" si="6"/>
        <v>171961.75</v>
      </c>
      <c r="DI13" s="22">
        <f t="shared" si="7"/>
        <v>186086.49790000002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4000</v>
      </c>
      <c r="DV13" s="20">
        <v>0</v>
      </c>
      <c r="DW13" s="20">
        <v>0</v>
      </c>
      <c r="DX13" s="20">
        <v>0</v>
      </c>
      <c r="DY13" s="20">
        <v>2920</v>
      </c>
      <c r="DZ13" s="20">
        <v>2920</v>
      </c>
      <c r="EA13" s="20">
        <v>2920</v>
      </c>
      <c r="EB13" s="20">
        <v>0</v>
      </c>
      <c r="EC13" s="22">
        <f t="shared" si="8"/>
        <v>2920</v>
      </c>
      <c r="ED13" s="22">
        <f t="shared" si="8"/>
        <v>2920</v>
      </c>
      <c r="EE13" s="22">
        <f t="shared" si="9"/>
        <v>6920</v>
      </c>
    </row>
    <row r="14" spans="1:135" s="27" customFormat="1" ht="20.25" customHeight="1">
      <c r="A14" s="19">
        <v>5</v>
      </c>
      <c r="B14" s="39" t="s">
        <v>60</v>
      </c>
      <c r="C14" s="40">
        <v>2018.09</v>
      </c>
      <c r="D14" s="40">
        <v>11641.7734</v>
      </c>
      <c r="E14" s="21">
        <f t="shared" si="10"/>
        <v>211277.9</v>
      </c>
      <c r="F14" s="22">
        <f t="shared" si="0"/>
        <v>96383.71666666667</v>
      </c>
      <c r="G14" s="22">
        <f t="shared" si="0"/>
        <v>88231.24220000001</v>
      </c>
      <c r="H14" s="22">
        <f t="shared" si="11"/>
        <v>91.54164754316211</v>
      </c>
      <c r="I14" s="22">
        <f t="shared" si="12"/>
        <v>41.76075311237001</v>
      </c>
      <c r="J14" s="22">
        <f t="shared" si="1"/>
        <v>50700</v>
      </c>
      <c r="K14" s="22">
        <f t="shared" si="1"/>
        <v>23891.666666666664</v>
      </c>
      <c r="L14" s="22">
        <f t="shared" si="1"/>
        <v>14375.9322</v>
      </c>
      <c r="M14" s="22">
        <f t="shared" si="13"/>
        <v>60.17132417160796</v>
      </c>
      <c r="N14" s="22">
        <f t="shared" si="14"/>
        <v>28.354895857988165</v>
      </c>
      <c r="O14" s="22">
        <f t="shared" si="2"/>
        <v>23000</v>
      </c>
      <c r="P14" s="22">
        <f t="shared" si="2"/>
        <v>11500</v>
      </c>
      <c r="Q14" s="22">
        <f t="shared" si="3"/>
        <v>7699.2652</v>
      </c>
      <c r="R14" s="22">
        <f t="shared" si="15"/>
        <v>66.95013217391305</v>
      </c>
      <c r="S14" s="20">
        <f t="shared" si="16"/>
        <v>33.475066086956524</v>
      </c>
      <c r="T14" s="40">
        <v>500</v>
      </c>
      <c r="U14" s="23">
        <f t="shared" si="17"/>
        <v>250</v>
      </c>
      <c r="V14" s="22">
        <v>86.0737</v>
      </c>
      <c r="W14" s="22">
        <f t="shared" si="18"/>
        <v>34.42948</v>
      </c>
      <c r="X14" s="20">
        <f t="shared" si="19"/>
        <v>17.21474</v>
      </c>
      <c r="Y14" s="23">
        <v>6600</v>
      </c>
      <c r="Z14" s="23">
        <f>+Y14/12*6</f>
        <v>3300</v>
      </c>
      <c r="AA14" s="22">
        <v>1910.571</v>
      </c>
      <c r="AB14" s="22">
        <f t="shared" si="20"/>
        <v>57.8960909090909</v>
      </c>
      <c r="AC14" s="20">
        <f t="shared" si="21"/>
        <v>28.94804545454545</v>
      </c>
      <c r="AD14" s="23">
        <v>22500</v>
      </c>
      <c r="AE14" s="23">
        <f t="shared" si="22"/>
        <v>11250</v>
      </c>
      <c r="AF14" s="22">
        <v>7613.1915</v>
      </c>
      <c r="AG14" s="22">
        <f t="shared" si="23"/>
        <v>67.67281333333334</v>
      </c>
      <c r="AH14" s="20">
        <f t="shared" si="24"/>
        <v>33.83640666666667</v>
      </c>
      <c r="AI14" s="23">
        <v>1000</v>
      </c>
      <c r="AJ14" s="23">
        <f t="shared" si="25"/>
        <v>500</v>
      </c>
      <c r="AK14" s="22">
        <v>465.5</v>
      </c>
      <c r="AL14" s="22">
        <f t="shared" si="26"/>
        <v>93.10000000000001</v>
      </c>
      <c r="AM14" s="20">
        <f t="shared" si="27"/>
        <v>46.550000000000004</v>
      </c>
      <c r="AN14" s="24">
        <v>0</v>
      </c>
      <c r="AO14" s="24">
        <v>0</v>
      </c>
      <c r="AP14" s="22">
        <v>0</v>
      </c>
      <c r="AQ14" s="22" t="e">
        <f t="shared" si="28"/>
        <v>#DIV/0!</v>
      </c>
      <c r="AR14" s="20" t="e">
        <f t="shared" si="29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144984.1</v>
      </c>
      <c r="AZ14" s="20">
        <f t="shared" si="30"/>
        <v>72492.05</v>
      </c>
      <c r="BA14" s="20">
        <v>72492.05</v>
      </c>
      <c r="BB14" s="43">
        <v>0</v>
      </c>
      <c r="BC14" s="25">
        <v>0</v>
      </c>
      <c r="BD14" s="25">
        <v>1363.2599999999948</v>
      </c>
      <c r="BE14" s="41">
        <v>0</v>
      </c>
      <c r="BF14" s="26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4"/>
        <v>2500</v>
      </c>
      <c r="BO14" s="22">
        <f t="shared" si="4"/>
        <v>1250</v>
      </c>
      <c r="BP14" s="22">
        <f t="shared" si="5"/>
        <v>851.74</v>
      </c>
      <c r="BQ14" s="22">
        <f t="shared" si="31"/>
        <v>68.1392</v>
      </c>
      <c r="BR14" s="20">
        <f t="shared" si="32"/>
        <v>34.0696</v>
      </c>
      <c r="BS14" s="23">
        <v>2500</v>
      </c>
      <c r="BT14" s="23">
        <f t="shared" si="33"/>
        <v>1250</v>
      </c>
      <c r="BU14" s="22">
        <v>851.74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f t="shared" si="36"/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f>+CH14/12*6</f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17500</v>
      </c>
      <c r="CO14" s="23">
        <f>+CN14/12*5</f>
        <v>7291.666666666666</v>
      </c>
      <c r="CP14" s="20">
        <v>3448.856</v>
      </c>
      <c r="CQ14" s="20">
        <v>5500</v>
      </c>
      <c r="CR14" s="20">
        <v>900</v>
      </c>
      <c r="CS14" s="20">
        <v>1199.16</v>
      </c>
      <c r="CT14" s="23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100</v>
      </c>
      <c r="DD14" s="20">
        <f t="shared" si="35"/>
        <v>50</v>
      </c>
      <c r="DE14" s="20">
        <v>0</v>
      </c>
      <c r="DF14" s="20">
        <v>0</v>
      </c>
      <c r="DG14" s="22">
        <f t="shared" si="6"/>
        <v>195684.1</v>
      </c>
      <c r="DH14" s="22">
        <f t="shared" si="6"/>
        <v>96383.71666666667</v>
      </c>
      <c r="DI14" s="22">
        <f t="shared" si="7"/>
        <v>88231.24220000001</v>
      </c>
      <c r="DJ14" s="20">
        <v>0</v>
      </c>
      <c r="DK14" s="20">
        <v>0</v>
      </c>
      <c r="DL14" s="20">
        <v>0</v>
      </c>
      <c r="DM14" s="20">
        <v>15593.8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2">
        <f t="shared" si="8"/>
        <v>15593.8</v>
      </c>
      <c r="ED14" s="22">
        <f t="shared" si="8"/>
        <v>0</v>
      </c>
      <c r="EE14" s="22">
        <f t="shared" si="9"/>
        <v>0</v>
      </c>
    </row>
    <row r="15" spans="1:135" s="27" customFormat="1" ht="20.25" customHeight="1">
      <c r="A15" s="19">
        <v>6</v>
      </c>
      <c r="B15" s="39" t="s">
        <v>61</v>
      </c>
      <c r="C15" s="40">
        <v>14506.9494</v>
      </c>
      <c r="D15" s="40">
        <v>38379.0078</v>
      </c>
      <c r="E15" s="21">
        <f t="shared" si="10"/>
        <v>235178.4</v>
      </c>
      <c r="F15" s="22">
        <f t="shared" si="0"/>
        <v>117589.2</v>
      </c>
      <c r="G15" s="22">
        <f t="shared" si="0"/>
        <v>106813.9466</v>
      </c>
      <c r="H15" s="22">
        <f t="shared" si="11"/>
        <v>90.83652801447751</v>
      </c>
      <c r="I15" s="22">
        <f t="shared" si="12"/>
        <v>45.418264007238754</v>
      </c>
      <c r="J15" s="22">
        <f t="shared" si="1"/>
        <v>59335</v>
      </c>
      <c r="K15" s="22">
        <f t="shared" si="1"/>
        <v>29667.5</v>
      </c>
      <c r="L15" s="22">
        <f t="shared" si="1"/>
        <v>18089.8466</v>
      </c>
      <c r="M15" s="22">
        <f t="shared" si="13"/>
        <v>60.97529822196006</v>
      </c>
      <c r="N15" s="22">
        <f t="shared" si="14"/>
        <v>30.48764911098003</v>
      </c>
      <c r="O15" s="22">
        <f t="shared" si="2"/>
        <v>25300</v>
      </c>
      <c r="P15" s="22">
        <f t="shared" si="2"/>
        <v>12650</v>
      </c>
      <c r="Q15" s="22">
        <f t="shared" si="3"/>
        <v>6386.168600000001</v>
      </c>
      <c r="R15" s="22">
        <f t="shared" si="15"/>
        <v>50.483546245059294</v>
      </c>
      <c r="S15" s="20">
        <f t="shared" si="16"/>
        <v>25.241773122529647</v>
      </c>
      <c r="T15" s="40">
        <v>300</v>
      </c>
      <c r="U15" s="23">
        <f t="shared" si="17"/>
        <v>150</v>
      </c>
      <c r="V15" s="22">
        <v>100.2646</v>
      </c>
      <c r="W15" s="22">
        <f t="shared" si="18"/>
        <v>66.84306666666667</v>
      </c>
      <c r="X15" s="20">
        <f t="shared" si="19"/>
        <v>33.421533333333336</v>
      </c>
      <c r="Y15" s="23">
        <v>9800</v>
      </c>
      <c r="Z15" s="23">
        <f>+Y15/12*6</f>
        <v>4900</v>
      </c>
      <c r="AA15" s="22">
        <v>3509.378</v>
      </c>
      <c r="AB15" s="22">
        <f t="shared" si="20"/>
        <v>71.61995918367347</v>
      </c>
      <c r="AC15" s="20">
        <f t="shared" si="21"/>
        <v>35.809979591836736</v>
      </c>
      <c r="AD15" s="23">
        <v>25000</v>
      </c>
      <c r="AE15" s="23">
        <f>+AD15/12*6</f>
        <v>12500</v>
      </c>
      <c r="AF15" s="22">
        <v>6285.904</v>
      </c>
      <c r="AG15" s="22">
        <f t="shared" si="23"/>
        <v>50.287232</v>
      </c>
      <c r="AH15" s="20">
        <f t="shared" si="24"/>
        <v>25.143616</v>
      </c>
      <c r="AI15" s="23">
        <v>935</v>
      </c>
      <c r="AJ15" s="23">
        <f t="shared" si="25"/>
        <v>467.5</v>
      </c>
      <c r="AK15" s="22">
        <v>544.2</v>
      </c>
      <c r="AL15" s="22">
        <f t="shared" si="26"/>
        <v>116.40641711229947</v>
      </c>
      <c r="AM15" s="20">
        <f t="shared" si="27"/>
        <v>58.20320855614973</v>
      </c>
      <c r="AN15" s="24">
        <v>0</v>
      </c>
      <c r="AO15" s="24">
        <v>0</v>
      </c>
      <c r="AP15" s="22">
        <v>0</v>
      </c>
      <c r="AQ15" s="22" t="e">
        <f t="shared" si="28"/>
        <v>#DIV/0!</v>
      </c>
      <c r="AR15" s="20" t="e">
        <f t="shared" si="29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175843.4</v>
      </c>
      <c r="AZ15" s="20">
        <f t="shared" si="30"/>
        <v>87921.7</v>
      </c>
      <c r="BA15" s="20">
        <v>87921.7</v>
      </c>
      <c r="BB15" s="43">
        <v>0</v>
      </c>
      <c r="BC15" s="25">
        <v>0</v>
      </c>
      <c r="BD15" s="25">
        <v>780</v>
      </c>
      <c r="BE15" s="41">
        <v>0</v>
      </c>
      <c r="BF15" s="26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4"/>
        <v>12800</v>
      </c>
      <c r="BO15" s="22">
        <f t="shared" si="4"/>
        <v>6400</v>
      </c>
      <c r="BP15" s="22">
        <f t="shared" si="5"/>
        <v>5542.161</v>
      </c>
      <c r="BQ15" s="22">
        <f t="shared" si="31"/>
        <v>86.596265625</v>
      </c>
      <c r="BR15" s="20">
        <f t="shared" si="32"/>
        <v>43.2981328125</v>
      </c>
      <c r="BS15" s="23">
        <v>12800</v>
      </c>
      <c r="BT15" s="23">
        <f t="shared" si="33"/>
        <v>6400</v>
      </c>
      <c r="BU15" s="22">
        <v>3867.961</v>
      </c>
      <c r="BV15" s="20">
        <v>0</v>
      </c>
      <c r="BW15" s="20">
        <v>0</v>
      </c>
      <c r="BX15" s="22">
        <v>1674.2</v>
      </c>
      <c r="BY15" s="20">
        <v>0</v>
      </c>
      <c r="BZ15" s="20">
        <v>0</v>
      </c>
      <c r="CA15" s="20">
        <v>0</v>
      </c>
      <c r="CB15" s="23">
        <v>0</v>
      </c>
      <c r="CC15" s="23">
        <f t="shared" si="36"/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22.4</v>
      </c>
      <c r="CK15" s="20">
        <v>0</v>
      </c>
      <c r="CL15" s="20">
        <v>0</v>
      </c>
      <c r="CM15" s="20">
        <v>0</v>
      </c>
      <c r="CN15" s="23">
        <v>10500</v>
      </c>
      <c r="CO15" s="23">
        <f t="shared" si="34"/>
        <v>5250</v>
      </c>
      <c r="CP15" s="20">
        <v>801.1</v>
      </c>
      <c r="CQ15" s="20">
        <v>10200</v>
      </c>
      <c r="CR15" s="20">
        <v>2050</v>
      </c>
      <c r="CS15" s="20">
        <v>731.5</v>
      </c>
      <c r="CT15" s="23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f t="shared" si="35"/>
        <v>0</v>
      </c>
      <c r="DE15" s="20">
        <v>1306.839</v>
      </c>
      <c r="DF15" s="20">
        <v>0</v>
      </c>
      <c r="DG15" s="22">
        <f t="shared" si="6"/>
        <v>235178.4</v>
      </c>
      <c r="DH15" s="22">
        <f t="shared" si="6"/>
        <v>117589.2</v>
      </c>
      <c r="DI15" s="22">
        <f t="shared" si="7"/>
        <v>106813.9466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2">
        <f t="shared" si="8"/>
        <v>0</v>
      </c>
      <c r="ED15" s="22">
        <f t="shared" si="8"/>
        <v>0</v>
      </c>
      <c r="EE15" s="22">
        <f t="shared" si="9"/>
        <v>0</v>
      </c>
    </row>
    <row r="16" spans="1:135" s="27" customFormat="1" ht="20.25" customHeight="1">
      <c r="A16" s="19">
        <v>7</v>
      </c>
      <c r="B16" s="39" t="s">
        <v>62</v>
      </c>
      <c r="C16" s="40">
        <v>22885.9098</v>
      </c>
      <c r="D16" s="40">
        <v>70422.7558</v>
      </c>
      <c r="E16" s="21">
        <f t="shared" si="10"/>
        <v>279956</v>
      </c>
      <c r="F16" s="22">
        <f t="shared" si="0"/>
        <v>139978</v>
      </c>
      <c r="G16" s="22">
        <f t="shared" si="0"/>
        <v>141263.3716</v>
      </c>
      <c r="H16" s="22">
        <f t="shared" si="11"/>
        <v>100.91826687050822</v>
      </c>
      <c r="I16" s="22">
        <f t="shared" si="12"/>
        <v>50.45913343525411</v>
      </c>
      <c r="J16" s="22">
        <f t="shared" si="1"/>
        <v>173970.5</v>
      </c>
      <c r="K16" s="22">
        <f t="shared" si="1"/>
        <v>86985.25</v>
      </c>
      <c r="L16" s="22">
        <f t="shared" si="1"/>
        <v>88235.52160000001</v>
      </c>
      <c r="M16" s="22">
        <f t="shared" si="13"/>
        <v>101.43733747963017</v>
      </c>
      <c r="N16" s="22">
        <f t="shared" si="14"/>
        <v>50.71866873981509</v>
      </c>
      <c r="O16" s="22">
        <f t="shared" si="2"/>
        <v>12860</v>
      </c>
      <c r="P16" s="22">
        <f t="shared" si="2"/>
        <v>6430</v>
      </c>
      <c r="Q16" s="22">
        <f t="shared" si="3"/>
        <v>4386.5517</v>
      </c>
      <c r="R16" s="22">
        <f t="shared" si="15"/>
        <v>68.22008864696734</v>
      </c>
      <c r="S16" s="20">
        <f t="shared" si="16"/>
        <v>34.11004432348367</v>
      </c>
      <c r="T16" s="40">
        <v>550</v>
      </c>
      <c r="U16" s="23">
        <f t="shared" si="17"/>
        <v>275</v>
      </c>
      <c r="V16" s="22">
        <v>295.2167</v>
      </c>
      <c r="W16" s="22">
        <f t="shared" si="18"/>
        <v>107.35152727272728</v>
      </c>
      <c r="X16" s="20">
        <f t="shared" si="19"/>
        <v>53.67576363636364</v>
      </c>
      <c r="Y16" s="23">
        <v>10600</v>
      </c>
      <c r="Z16" s="23">
        <f>+Y16/12*6</f>
        <v>5300</v>
      </c>
      <c r="AA16" s="22">
        <v>2483.9059</v>
      </c>
      <c r="AB16" s="22">
        <f t="shared" si="20"/>
        <v>46.86614905660378</v>
      </c>
      <c r="AC16" s="20">
        <f t="shared" si="21"/>
        <v>23.43307452830189</v>
      </c>
      <c r="AD16" s="23">
        <v>12310</v>
      </c>
      <c r="AE16" s="23">
        <f t="shared" si="22"/>
        <v>6155</v>
      </c>
      <c r="AF16" s="22">
        <v>4091.335</v>
      </c>
      <c r="AG16" s="22">
        <f t="shared" si="23"/>
        <v>66.47173030056864</v>
      </c>
      <c r="AH16" s="20">
        <f t="shared" si="24"/>
        <v>33.23586515028432</v>
      </c>
      <c r="AI16" s="23">
        <v>890</v>
      </c>
      <c r="AJ16" s="23">
        <f t="shared" si="25"/>
        <v>445</v>
      </c>
      <c r="AK16" s="22">
        <v>217.9</v>
      </c>
      <c r="AL16" s="22">
        <f t="shared" si="26"/>
        <v>48.96629213483146</v>
      </c>
      <c r="AM16" s="20">
        <f t="shared" si="27"/>
        <v>24.48314606741573</v>
      </c>
      <c r="AN16" s="24">
        <v>0</v>
      </c>
      <c r="AO16" s="24">
        <v>0</v>
      </c>
      <c r="AP16" s="22">
        <v>0</v>
      </c>
      <c r="AQ16" s="22" t="e">
        <f t="shared" si="28"/>
        <v>#DIV/0!</v>
      </c>
      <c r="AR16" s="20" t="e">
        <f t="shared" si="29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105985.5</v>
      </c>
      <c r="AZ16" s="20">
        <f t="shared" si="30"/>
        <v>52992.75</v>
      </c>
      <c r="BA16" s="20">
        <v>52992.75</v>
      </c>
      <c r="BB16" s="43">
        <v>0</v>
      </c>
      <c r="BC16" s="25">
        <v>0</v>
      </c>
      <c r="BD16" s="25">
        <v>35.1</v>
      </c>
      <c r="BE16" s="41">
        <v>0</v>
      </c>
      <c r="BF16" s="26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4"/>
        <v>137120.5</v>
      </c>
      <c r="BO16" s="22">
        <f t="shared" si="4"/>
        <v>68560.25</v>
      </c>
      <c r="BP16" s="22">
        <f t="shared" si="5"/>
        <v>79019.964</v>
      </c>
      <c r="BQ16" s="22">
        <f t="shared" si="31"/>
        <v>115.25623666774845</v>
      </c>
      <c r="BR16" s="20">
        <f t="shared" si="32"/>
        <v>57.62811833387423</v>
      </c>
      <c r="BS16" s="23">
        <v>137120.5</v>
      </c>
      <c r="BT16" s="23">
        <f t="shared" si="33"/>
        <v>68560.25</v>
      </c>
      <c r="BU16" s="22">
        <v>79019.964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f t="shared" si="36"/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4500</v>
      </c>
      <c r="CO16" s="23">
        <f t="shared" si="34"/>
        <v>2250</v>
      </c>
      <c r="CP16" s="20">
        <v>305.5</v>
      </c>
      <c r="CQ16" s="20">
        <v>2200</v>
      </c>
      <c r="CR16" s="20">
        <f>+CQ16/12*6</f>
        <v>1100</v>
      </c>
      <c r="CS16" s="20">
        <v>213.6</v>
      </c>
      <c r="CT16" s="23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20</v>
      </c>
      <c r="CZ16" s="20">
        <v>0</v>
      </c>
      <c r="DA16" s="20">
        <v>0</v>
      </c>
      <c r="DB16" s="20">
        <v>0</v>
      </c>
      <c r="DC16" s="20">
        <v>8000</v>
      </c>
      <c r="DD16" s="20">
        <f t="shared" si="35"/>
        <v>4000</v>
      </c>
      <c r="DE16" s="20">
        <v>1801.7</v>
      </c>
      <c r="DF16" s="20">
        <v>0</v>
      </c>
      <c r="DG16" s="22">
        <f t="shared" si="6"/>
        <v>279956</v>
      </c>
      <c r="DH16" s="22">
        <f t="shared" si="6"/>
        <v>139978</v>
      </c>
      <c r="DI16" s="22">
        <f t="shared" si="7"/>
        <v>141263.3716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8"/>
        <v>0</v>
      </c>
      <c r="ED16" s="22">
        <f t="shared" si="8"/>
        <v>0</v>
      </c>
      <c r="EE16" s="22">
        <f t="shared" si="9"/>
        <v>0</v>
      </c>
    </row>
    <row r="17" spans="1:135" s="27" customFormat="1" ht="20.25" customHeight="1">
      <c r="A17" s="19">
        <v>8</v>
      </c>
      <c r="B17" s="39" t="s">
        <v>63</v>
      </c>
      <c r="C17" s="40">
        <v>8407.9296</v>
      </c>
      <c r="D17" s="40">
        <v>22676.2614</v>
      </c>
      <c r="E17" s="21">
        <f t="shared" si="10"/>
        <v>157462.30000000002</v>
      </c>
      <c r="F17" s="22">
        <f t="shared" si="0"/>
        <v>74615.3</v>
      </c>
      <c r="G17" s="22">
        <f t="shared" si="0"/>
        <v>72296.32900000001</v>
      </c>
      <c r="H17" s="22">
        <f t="shared" si="11"/>
        <v>96.89209719722363</v>
      </c>
      <c r="I17" s="22">
        <f t="shared" si="12"/>
        <v>45.91342118081598</v>
      </c>
      <c r="J17" s="22">
        <f t="shared" si="1"/>
        <v>29431.7</v>
      </c>
      <c r="K17" s="22">
        <f t="shared" si="1"/>
        <v>10600</v>
      </c>
      <c r="L17" s="22">
        <f t="shared" si="1"/>
        <v>6885.299000000001</v>
      </c>
      <c r="M17" s="22">
        <f t="shared" si="13"/>
        <v>64.95565094339624</v>
      </c>
      <c r="N17" s="22">
        <f t="shared" si="14"/>
        <v>23.394160038326024</v>
      </c>
      <c r="O17" s="22">
        <f t="shared" si="2"/>
        <v>15779.2</v>
      </c>
      <c r="P17" s="22">
        <f t="shared" si="2"/>
        <v>6500</v>
      </c>
      <c r="Q17" s="22">
        <f t="shared" si="3"/>
        <v>5210.7038</v>
      </c>
      <c r="R17" s="22">
        <f t="shared" si="15"/>
        <v>80.16467384615385</v>
      </c>
      <c r="S17" s="20">
        <f t="shared" si="16"/>
        <v>33.0226107787467</v>
      </c>
      <c r="T17" s="40">
        <v>309.2</v>
      </c>
      <c r="U17" s="23">
        <f t="shared" si="17"/>
        <v>154.6</v>
      </c>
      <c r="V17" s="22">
        <v>88.2538</v>
      </c>
      <c r="W17" s="22">
        <f t="shared" si="18"/>
        <v>57.08525226390686</v>
      </c>
      <c r="X17" s="20">
        <f t="shared" si="19"/>
        <v>28.54262613195343</v>
      </c>
      <c r="Y17" s="23">
        <v>3312.5</v>
      </c>
      <c r="Z17" s="23">
        <v>1200</v>
      </c>
      <c r="AA17" s="22">
        <v>426.692</v>
      </c>
      <c r="AB17" s="22">
        <f t="shared" si="20"/>
        <v>35.55766666666666</v>
      </c>
      <c r="AC17" s="20">
        <f t="shared" si="21"/>
        <v>12.881267924528302</v>
      </c>
      <c r="AD17" s="23">
        <v>15470</v>
      </c>
      <c r="AE17" s="23">
        <f>6500-U17</f>
        <v>6345.4</v>
      </c>
      <c r="AF17" s="22">
        <v>5122.45</v>
      </c>
      <c r="AG17" s="22">
        <f t="shared" si="23"/>
        <v>80.72698332650424</v>
      </c>
      <c r="AH17" s="20">
        <f t="shared" si="24"/>
        <v>33.112152553329025</v>
      </c>
      <c r="AI17" s="23">
        <v>300</v>
      </c>
      <c r="AJ17" s="23">
        <f t="shared" si="25"/>
        <v>150</v>
      </c>
      <c r="AK17" s="22">
        <v>2.6</v>
      </c>
      <c r="AL17" s="22">
        <f t="shared" si="26"/>
        <v>1.7333333333333332</v>
      </c>
      <c r="AM17" s="20">
        <f t="shared" si="27"/>
        <v>0.8666666666666666</v>
      </c>
      <c r="AN17" s="24">
        <v>0</v>
      </c>
      <c r="AO17" s="24">
        <v>0</v>
      </c>
      <c r="AP17" s="22">
        <v>0</v>
      </c>
      <c r="AQ17" s="22" t="e">
        <f t="shared" si="28"/>
        <v>#DIV/0!</v>
      </c>
      <c r="AR17" s="20" t="e">
        <f t="shared" si="29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128030.6</v>
      </c>
      <c r="AZ17" s="20">
        <f t="shared" si="30"/>
        <v>64015.3</v>
      </c>
      <c r="BA17" s="20">
        <v>64015.3</v>
      </c>
      <c r="BB17" s="43">
        <v>0</v>
      </c>
      <c r="BC17" s="25">
        <v>0</v>
      </c>
      <c r="BD17" s="25">
        <v>1395.729999999996</v>
      </c>
      <c r="BE17" s="41">
        <v>0</v>
      </c>
      <c r="BF17" s="26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4"/>
        <v>1340</v>
      </c>
      <c r="BO17" s="22">
        <f t="shared" si="4"/>
        <v>550</v>
      </c>
      <c r="BP17" s="22">
        <f t="shared" si="5"/>
        <v>179.21</v>
      </c>
      <c r="BQ17" s="22">
        <f t="shared" si="31"/>
        <v>32.583636363636366</v>
      </c>
      <c r="BR17" s="20">
        <f t="shared" si="32"/>
        <v>13.373880597014926</v>
      </c>
      <c r="BS17" s="23">
        <v>1340</v>
      </c>
      <c r="BT17" s="23">
        <v>550</v>
      </c>
      <c r="BU17" s="22">
        <v>179.21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f t="shared" si="36"/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8100</v>
      </c>
      <c r="CO17" s="23">
        <v>1900</v>
      </c>
      <c r="CP17" s="20">
        <v>816.0932</v>
      </c>
      <c r="CQ17" s="20">
        <v>4800</v>
      </c>
      <c r="CR17" s="20">
        <v>1900</v>
      </c>
      <c r="CS17" s="20">
        <v>637.9</v>
      </c>
      <c r="CT17" s="23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600</v>
      </c>
      <c r="DD17" s="20">
        <f t="shared" si="35"/>
        <v>300</v>
      </c>
      <c r="DE17" s="20">
        <v>250</v>
      </c>
      <c r="DF17" s="20">
        <v>0</v>
      </c>
      <c r="DG17" s="22">
        <f t="shared" si="6"/>
        <v>157462.30000000002</v>
      </c>
      <c r="DH17" s="22">
        <f t="shared" si="6"/>
        <v>74615.3</v>
      </c>
      <c r="DI17" s="22">
        <f t="shared" si="7"/>
        <v>72296.32900000001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7740</v>
      </c>
      <c r="DZ17" s="20">
        <v>7740</v>
      </c>
      <c r="EA17" s="20">
        <v>7740</v>
      </c>
      <c r="EB17" s="20">
        <v>0</v>
      </c>
      <c r="EC17" s="22">
        <f t="shared" si="8"/>
        <v>7740</v>
      </c>
      <c r="ED17" s="22">
        <f t="shared" si="8"/>
        <v>7740</v>
      </c>
      <c r="EE17" s="22">
        <f t="shared" si="9"/>
        <v>7740</v>
      </c>
    </row>
    <row r="18" spans="1:135" s="32" customFormat="1" ht="18.75" customHeight="1">
      <c r="A18" s="19"/>
      <c r="B18" s="29" t="s">
        <v>44</v>
      </c>
      <c r="C18" s="30">
        <f>SUM(C10:C17)</f>
        <v>242837.79700000002</v>
      </c>
      <c r="D18" s="30">
        <f>SUM(D10:D17)</f>
        <v>222451.9139</v>
      </c>
      <c r="E18" s="21">
        <f>DG18+EC18-DY18</f>
        <v>2331134.1330999997</v>
      </c>
      <c r="F18" s="22">
        <f t="shared" si="0"/>
        <v>1115694.4482166667</v>
      </c>
      <c r="G18" s="30">
        <f>SUM(G10:G17)</f>
        <v>1100595.7804</v>
      </c>
      <c r="H18" s="22">
        <f>G18/F18*100</f>
        <v>98.64670225429548</v>
      </c>
      <c r="I18" s="22">
        <f>G18/E18*100</f>
        <v>47.21288941603719</v>
      </c>
      <c r="J18" s="30">
        <f>SUM(J10:J17)</f>
        <v>978016.4430999999</v>
      </c>
      <c r="K18" s="22">
        <f>U18+Z18+AE18+AJ18+AO18+AT18+BL18+BT18+BW18+BZ18+CC18+CF18+CL18+CO18+CU18+CX18+DD18</f>
        <v>457886.1132166667</v>
      </c>
      <c r="L18" s="30">
        <f>SUM(L10:L17)</f>
        <v>419375.2460999999</v>
      </c>
      <c r="M18" s="22">
        <f>L18/K18*100</f>
        <v>91.58942234650303</v>
      </c>
      <c r="N18" s="22">
        <f>L18/J18*100</f>
        <v>42.88018356528999</v>
      </c>
      <c r="O18" s="31">
        <f>SUM(O10:O17)</f>
        <v>265754.75</v>
      </c>
      <c r="P18" s="22">
        <f t="shared" si="2"/>
        <v>123995.22499999999</v>
      </c>
      <c r="Q18" s="31">
        <f>SUM(Q10:Q17)</f>
        <v>91782.2831</v>
      </c>
      <c r="R18" s="22">
        <f>Q18/P18*100</f>
        <v>74.02082064047225</v>
      </c>
      <c r="S18" s="20">
        <f>Q18/O18*100</f>
        <v>34.53646006327262</v>
      </c>
      <c r="T18" s="31">
        <f>SUM(T10:T17)</f>
        <v>29321.73</v>
      </c>
      <c r="U18" s="31">
        <f>SUM(U10:U17)</f>
        <v>14660.865</v>
      </c>
      <c r="V18" s="31">
        <f>SUM(V10:V17)</f>
        <v>12249.904100000002</v>
      </c>
      <c r="W18" s="22">
        <f>V18/U18*100</f>
        <v>83.55512515803127</v>
      </c>
      <c r="X18" s="20">
        <f>V18/T18*100</f>
        <v>41.77756257901564</v>
      </c>
      <c r="Y18" s="31">
        <f>SUM(Y10:Y17)</f>
        <v>88379.45999999999</v>
      </c>
      <c r="Z18" s="31">
        <f>SUM(Z10:Z17)</f>
        <v>37178.38</v>
      </c>
      <c r="AA18" s="31">
        <f>SUM(AA10:AA17)</f>
        <v>22487.1428</v>
      </c>
      <c r="AB18" s="22">
        <f>AA18/Z18*100</f>
        <v>60.48446113036664</v>
      </c>
      <c r="AC18" s="20">
        <f>AA18/Y18*100</f>
        <v>25.443856298737288</v>
      </c>
      <c r="AD18" s="31">
        <f>SUM(AD10:AD17)</f>
        <v>236433.02</v>
      </c>
      <c r="AE18" s="31">
        <f>SUM(AE10:AE17)</f>
        <v>109334.35999999999</v>
      </c>
      <c r="AF18" s="31">
        <f>SUM(AF10:AF17)</f>
        <v>79532.379</v>
      </c>
      <c r="AG18" s="22">
        <f>AF18/AE18*100</f>
        <v>72.74234650479502</v>
      </c>
      <c r="AH18" s="20">
        <f>AF18/AD18*100</f>
        <v>33.63843975769544</v>
      </c>
      <c r="AI18" s="31">
        <f>SUM(AI10:AI17)</f>
        <v>25165.45</v>
      </c>
      <c r="AJ18" s="31">
        <f>SUM(AJ10:AJ17)</f>
        <v>12280.625</v>
      </c>
      <c r="AK18" s="31">
        <f>SUM(AK10:AK17)</f>
        <v>10254.652000000002</v>
      </c>
      <c r="AL18" s="22">
        <f>AK18/AJ18*100</f>
        <v>83.50268817751541</v>
      </c>
      <c r="AM18" s="20">
        <f>AK18/AI18*100</f>
        <v>40.74893157086403</v>
      </c>
      <c r="AN18" s="31">
        <f>SUM(AN10:AN17)</f>
        <v>8300</v>
      </c>
      <c r="AO18" s="31">
        <f>SUM(AO10:AO17)</f>
        <v>4150</v>
      </c>
      <c r="AP18" s="31">
        <f>SUM(AP10:AP17)</f>
        <v>3251.5</v>
      </c>
      <c r="AQ18" s="22">
        <f>AP18/AO18*100</f>
        <v>78.34939759036145</v>
      </c>
      <c r="AR18" s="20">
        <f>AP18/AN18*100</f>
        <v>39.174698795180724</v>
      </c>
      <c r="AS18" s="31">
        <f aca="true" t="shared" si="37" ref="AS18:BB18">SUM(AS10:AS17)</f>
        <v>0</v>
      </c>
      <c r="AT18" s="31">
        <f t="shared" si="37"/>
        <v>0</v>
      </c>
      <c r="AU18" s="31">
        <f t="shared" si="37"/>
        <v>0</v>
      </c>
      <c r="AV18" s="31">
        <f t="shared" si="37"/>
        <v>0</v>
      </c>
      <c r="AW18" s="31">
        <f t="shared" si="37"/>
        <v>0</v>
      </c>
      <c r="AX18" s="31">
        <f t="shared" si="37"/>
        <v>0</v>
      </c>
      <c r="AY18" s="31">
        <f t="shared" si="37"/>
        <v>1282644.6</v>
      </c>
      <c r="AZ18" s="31">
        <f t="shared" si="37"/>
        <v>641322.3</v>
      </c>
      <c r="BA18" s="31">
        <f t="shared" si="37"/>
        <v>641322.3</v>
      </c>
      <c r="BB18" s="31">
        <f t="shared" si="37"/>
        <v>19293.320000000007</v>
      </c>
      <c r="BC18" s="31">
        <f aca="true" t="shared" si="38" ref="BC18:BM18">SUM(BC10:BC17)</f>
        <v>0</v>
      </c>
      <c r="BD18" s="31">
        <f t="shared" si="38"/>
        <v>20359.477000000006</v>
      </c>
      <c r="BE18" s="31">
        <f t="shared" si="38"/>
        <v>9801.7</v>
      </c>
      <c r="BF18" s="31">
        <f t="shared" si="38"/>
        <v>3593.9</v>
      </c>
      <c r="BG18" s="31">
        <f t="shared" si="38"/>
        <v>4410.8</v>
      </c>
      <c r="BH18" s="31">
        <f t="shared" si="38"/>
        <v>0</v>
      </c>
      <c r="BI18" s="31">
        <f t="shared" si="38"/>
        <v>0</v>
      </c>
      <c r="BJ18" s="31">
        <f t="shared" si="38"/>
        <v>0</v>
      </c>
      <c r="BK18" s="31">
        <f t="shared" si="38"/>
        <v>0</v>
      </c>
      <c r="BL18" s="31">
        <f t="shared" si="38"/>
        <v>0</v>
      </c>
      <c r="BM18" s="31">
        <f t="shared" si="38"/>
        <v>0</v>
      </c>
      <c r="BN18" s="31">
        <f>SUM(BN10:BN17)</f>
        <v>385700.537</v>
      </c>
      <c r="BO18" s="22">
        <f t="shared" si="4"/>
        <v>189212.66849999997</v>
      </c>
      <c r="BP18" s="31">
        <f>SUM(BP10:BP17)</f>
        <v>215125.1265</v>
      </c>
      <c r="BQ18" s="22">
        <f>BP18/BO18*100</f>
        <v>113.69488534009025</v>
      </c>
      <c r="BR18" s="20">
        <f>BP18/BN18*100</f>
        <v>55.77516904001614</v>
      </c>
      <c r="BS18" s="31">
        <f aca="true" t="shared" si="39" ref="BS18:CE18">SUM(BS10:BS17)</f>
        <v>298634.365</v>
      </c>
      <c r="BT18" s="31">
        <f t="shared" si="39"/>
        <v>147024.5825</v>
      </c>
      <c r="BU18" s="31">
        <f t="shared" si="39"/>
        <v>151205.0625</v>
      </c>
      <c r="BV18" s="31">
        <f t="shared" si="39"/>
        <v>76274.92</v>
      </c>
      <c r="BW18" s="31">
        <f t="shared" si="39"/>
        <v>38137.46</v>
      </c>
      <c r="BX18" s="31">
        <f t="shared" si="39"/>
        <v>58826.064</v>
      </c>
      <c r="BY18" s="31">
        <f t="shared" si="39"/>
        <v>0</v>
      </c>
      <c r="BZ18" s="31">
        <f t="shared" si="39"/>
        <v>0</v>
      </c>
      <c r="CA18" s="31">
        <f t="shared" si="39"/>
        <v>0</v>
      </c>
      <c r="CB18" s="31">
        <f t="shared" si="39"/>
        <v>10791.252</v>
      </c>
      <c r="CC18" s="31">
        <f t="shared" si="39"/>
        <v>4050.626</v>
      </c>
      <c r="CD18" s="31">
        <f t="shared" si="39"/>
        <v>5094</v>
      </c>
      <c r="CE18" s="31">
        <f t="shared" si="39"/>
        <v>0</v>
      </c>
      <c r="CF18" s="31">
        <f aca="true" t="shared" si="40" ref="CF18:CM18">SUM(CF10:CF17)</f>
        <v>0</v>
      </c>
      <c r="CG18" s="31">
        <f t="shared" si="40"/>
        <v>0</v>
      </c>
      <c r="CH18" s="31">
        <f t="shared" si="40"/>
        <v>25784.27</v>
      </c>
      <c r="CI18" s="31">
        <f t="shared" si="40"/>
        <v>12892.134999999998</v>
      </c>
      <c r="CJ18" s="31">
        <f t="shared" si="40"/>
        <v>11127.9573</v>
      </c>
      <c r="CK18" s="31">
        <f t="shared" si="40"/>
        <v>0</v>
      </c>
      <c r="CL18" s="31">
        <f t="shared" si="40"/>
        <v>0</v>
      </c>
      <c r="CM18" s="31">
        <f t="shared" si="40"/>
        <v>0</v>
      </c>
      <c r="CN18" s="31">
        <f aca="true" t="shared" si="41" ref="CN18:CT18">SUM(CN10:CN17)</f>
        <v>159461.07</v>
      </c>
      <c r="CO18" s="31">
        <f t="shared" si="41"/>
        <v>68525.70166666666</v>
      </c>
      <c r="CP18" s="31">
        <f t="shared" si="41"/>
        <v>40378.9947</v>
      </c>
      <c r="CQ18" s="31">
        <f t="shared" si="41"/>
        <v>72294.065</v>
      </c>
      <c r="CR18" s="31">
        <f t="shared" si="41"/>
        <v>29720.5325</v>
      </c>
      <c r="CS18" s="31">
        <f t="shared" si="41"/>
        <v>19155.437</v>
      </c>
      <c r="CT18" s="31">
        <f t="shared" si="41"/>
        <v>168.15</v>
      </c>
      <c r="CU18" s="31">
        <f aca="true" t="shared" si="42" ref="CU18:DB18">SUM(CU10:CU17)</f>
        <v>0</v>
      </c>
      <c r="CV18" s="31">
        <f t="shared" si="42"/>
        <v>182</v>
      </c>
      <c r="CW18" s="31">
        <f t="shared" si="42"/>
        <v>0</v>
      </c>
      <c r="CX18" s="31">
        <f t="shared" si="42"/>
        <v>0</v>
      </c>
      <c r="CY18" s="31">
        <f t="shared" si="42"/>
        <v>20</v>
      </c>
      <c r="CZ18" s="31">
        <f t="shared" si="42"/>
        <v>0</v>
      </c>
      <c r="DA18" s="31">
        <f t="shared" si="42"/>
        <v>0</v>
      </c>
      <c r="DB18" s="31">
        <f t="shared" si="42"/>
        <v>0</v>
      </c>
      <c r="DC18" s="31">
        <f>SUM(DC10:DC17)</f>
        <v>45087.0261</v>
      </c>
      <c r="DD18" s="31">
        <f>SUM(DD10:DD17)</f>
        <v>22543.51305</v>
      </c>
      <c r="DE18" s="31">
        <f>SUM(DE10:DE17)</f>
        <v>35893.547</v>
      </c>
      <c r="DF18" s="31">
        <v>0</v>
      </c>
      <c r="DG18" s="31">
        <f>SUM(DG10:DG17)</f>
        <v>2315540.3331</v>
      </c>
      <c r="DH18" s="22">
        <f>U18+Z18+AE18+AJ18+AO18+AT18+AW18+AZ18+BC18+BF18+BI18+BL18+BT18+BW18+BZ18+CC18+CF18+CI18+CL18+CO18+CU18+CX18+DA18+DD18</f>
        <v>1115694.4482166667</v>
      </c>
      <c r="DI18" s="28">
        <f t="shared" si="7"/>
        <v>1096595.7804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15593.8</v>
      </c>
      <c r="DN18" s="31">
        <f aca="true" t="shared" si="43" ref="DN18:EB18">SUM(DN10:DN17)</f>
        <v>0</v>
      </c>
      <c r="DO18" s="31">
        <f t="shared" si="43"/>
        <v>0</v>
      </c>
      <c r="DP18" s="31">
        <f t="shared" si="43"/>
        <v>0</v>
      </c>
      <c r="DQ18" s="31">
        <f t="shared" si="43"/>
        <v>0</v>
      </c>
      <c r="DR18" s="31">
        <f t="shared" si="43"/>
        <v>0</v>
      </c>
      <c r="DS18" s="31">
        <f t="shared" si="43"/>
        <v>0</v>
      </c>
      <c r="DT18" s="31">
        <f t="shared" si="43"/>
        <v>0</v>
      </c>
      <c r="DU18" s="31">
        <f t="shared" si="43"/>
        <v>4000</v>
      </c>
      <c r="DV18" s="31">
        <f t="shared" si="43"/>
        <v>0</v>
      </c>
      <c r="DW18" s="31">
        <f t="shared" si="43"/>
        <v>0</v>
      </c>
      <c r="DX18" s="31">
        <f t="shared" si="43"/>
        <v>0</v>
      </c>
      <c r="DY18" s="31">
        <f t="shared" si="43"/>
        <v>10660</v>
      </c>
      <c r="DZ18" s="31">
        <f t="shared" si="43"/>
        <v>10660</v>
      </c>
      <c r="EA18" s="31">
        <f t="shared" si="43"/>
        <v>10660</v>
      </c>
      <c r="EB18" s="31">
        <f t="shared" si="43"/>
        <v>0</v>
      </c>
      <c r="EC18" s="31">
        <f>SUM(EC10:EC17)</f>
        <v>26253.8</v>
      </c>
      <c r="ED18" s="22">
        <f t="shared" si="8"/>
        <v>10660</v>
      </c>
      <c r="EE18" s="31">
        <f>SUM(EE10:EE17)</f>
        <v>14660</v>
      </c>
    </row>
    <row r="19" spans="5:53" ht="13.5">
      <c r="E19" s="33"/>
      <c r="F19" s="34"/>
      <c r="BA19" s="35"/>
    </row>
    <row r="20" spans="2:28" s="35" customFormat="1" ht="13.5">
      <c r="B20" s="3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37"/>
    </row>
    <row r="21" spans="3:28" ht="13.5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37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5" bottom="0.26" header="0.2" footer="0.2"/>
  <pageSetup horizontalDpi="600" verticalDpi="600" orientation="landscape" scale="73" r:id="rId1"/>
  <colBreaks count="4" manualBreakCount="4">
    <brk id="14" max="65535" man="1"/>
    <brk id="29" max="65535" man="1"/>
    <brk id="79" max="20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2020-07-09T05:37:00Z</cp:lastPrinted>
  <dcterms:created xsi:type="dcterms:W3CDTF">2002-03-15T09:46:46Z</dcterms:created>
  <dcterms:modified xsi:type="dcterms:W3CDTF">2020-07-09T08:56:43Z</dcterms:modified>
  <cp:category/>
  <cp:version/>
  <cp:contentType/>
  <cp:contentStatus/>
</cp:coreProperties>
</file>