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>
    <definedName name="_xlnm.Print_Titles" localSheetId="0">'Ekamut'!$B:$B</definedName>
  </definedNames>
  <calcPr fullCalcOnLoad="1"/>
</workbook>
</file>

<file path=xl/sharedStrings.xml><?xml version="1.0" encoding="utf-8"?>
<sst xmlns="http://schemas.openxmlformats.org/spreadsheetml/2006/main" count="229" uniqueCount="69">
  <si>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</si>
  <si>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</si>
  <si>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</si>
  <si>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</si>
  <si>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</si>
  <si>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</si>
  <si>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</si>
  <si>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</si>
  <si>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</si>
  <si>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</si>
  <si>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</si>
  <si>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</si>
  <si>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</si>
  <si>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</si>
  <si>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</si>
  <si>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</si>
  <si>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</si>
  <si>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</si>
  <si>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</si>
  <si>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</si>
  <si>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</si>
  <si>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</si>
  <si>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</si>
  <si>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</si>
  <si>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</si>
  <si>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</si>
  <si>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</si>
  <si>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</si>
  <si>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</si>
  <si>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</si>
  <si>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</si>
  <si>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</si>
  <si>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</si>
  <si>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</si>
  <si>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</si>
  <si>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</si>
  <si>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</si>
  <si>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</si>
  <si>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</si>
  <si>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</si>
  <si>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</si>
  <si>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</si>
  <si>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</si>
  <si>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</si>
  <si>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</si>
  <si>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</si>
  <si>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</si>
  <si>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</si>
  <si>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</si>
  <si>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</si>
  <si>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</si>
  <si>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</si>
  <si>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</si>
  <si>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</si>
  <si>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</si>
  <si>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</si>
  <si>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Եղեգնաձոր</t>
  </si>
  <si>
    <t>Ջերմուկ</t>
  </si>
  <si>
    <t>Վայք</t>
  </si>
  <si>
    <t>Զառիթափ</t>
  </si>
  <si>
    <t>Արենի</t>
  </si>
  <si>
    <t>Գլաձոր</t>
  </si>
  <si>
    <t>Եղեգիս</t>
  </si>
  <si>
    <t>Մալիշկա</t>
  </si>
  <si>
    <r>
      <t xml:space="preserve"> ՀՀ Վայոց ձորի ՄԱՐԶԻ  ՀԱՄԱՅՆՔՆԵՐԻ   ԲՅՈՒՋԵՏԱՅԻՆ   ԵԿԱՄՈՒՏՆԵՐԻ   ՎԵՐԱԲԵՐՅԱԼ  (աճողական)  2019թ.հունիսի «01»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</si>
  <si>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(5 ամիս)                                                                           </t>
  </si>
  <si>
    <t>ծրագիր 5 ամիս</t>
  </si>
  <si>
    <t>կատ. %-ը 5 ամսվա նկատմամբ</t>
  </si>
  <si>
    <t>կատ. %-ը  5 ամսվա, նկատմամբ</t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</si>
</sst>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7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name val="Arial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207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/>
      <protection locked="0"/>
    </xf>
    <xf numFmtId="196" fontId="3" fillId="0" borderId="11" xfId="0" applyNumberFormat="1" applyFont="1" applyFill="1" applyBorder="1" applyAlignment="1">
      <alignment horizontal="center" vertical="center"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196" fontId="5" fillId="33" borderId="12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207" fontId="46" fillId="34" borderId="11" xfId="0" applyNumberFormat="1" applyFont="1" applyFill="1" applyBorder="1" applyAlignment="1" applyProtection="1">
      <alignment horizontal="right" vertical="center"/>
      <protection locked="0"/>
    </xf>
    <xf numFmtId="207" fontId="46" fillId="34" borderId="11" xfId="0" applyNumberFormat="1" applyFont="1" applyFill="1" applyBorder="1" applyAlignment="1" applyProtection="1">
      <alignment horizontal="right" vertical="center" wrapText="1"/>
      <protection/>
    </xf>
    <xf numFmtId="207" fontId="46" fillId="0" borderId="11" xfId="0" applyNumberFormat="1" applyFont="1" applyBorder="1" applyAlignment="1" applyProtection="1">
      <alignment horizontal="right" vertical="center"/>
      <protection locked="0"/>
    </xf>
    <xf numFmtId="4" fontId="10" fillId="0" borderId="14" xfId="0" applyNumberFormat="1" applyFont="1" applyBorder="1" applyAlignment="1" applyProtection="1">
      <alignment horizontal="right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3" xfId="0" applyNumberFormat="1" applyFont="1" applyFill="1" applyBorder="1" applyAlignment="1" applyProtection="1">
      <alignment horizontal="center" vertical="center" wrapText="1"/>
      <protection/>
    </xf>
    <xf numFmtId="4" fontId="3" fillId="36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0" fontId="3" fillId="33" borderId="21" xfId="0" applyFont="1" applyFill="1" applyBorder="1" applyAlignment="1" applyProtection="1">
      <alignment horizontal="center" vertical="center" textRotation="90" wrapText="1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4" fontId="4" fillId="37" borderId="16" xfId="0" applyNumberFormat="1" applyFont="1" applyFill="1" applyBorder="1" applyAlignment="1" applyProtection="1">
      <alignment horizontal="center" vertical="center" wrapText="1"/>
      <protection/>
    </xf>
    <xf numFmtId="4" fontId="4" fillId="37" borderId="20" xfId="0" applyNumberFormat="1" applyFont="1" applyFill="1" applyBorder="1" applyAlignment="1" applyProtection="1">
      <alignment horizontal="center" vertical="center" wrapText="1"/>
      <protection/>
    </xf>
    <xf numFmtId="4" fontId="4" fillId="37" borderId="17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4" fontId="4" fillId="37" borderId="24" xfId="0" applyNumberFormat="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4" fillId="37" borderId="25" xfId="0" applyNumberFormat="1" applyFont="1" applyFill="1" applyBorder="1" applyAlignment="1" applyProtection="1">
      <alignment horizontal="center" vertical="center" wrapText="1"/>
      <protection/>
    </xf>
    <xf numFmtId="0" fontId="4" fillId="37" borderId="16" xfId="0" applyNumberFormat="1" applyFont="1" applyFill="1" applyBorder="1" applyAlignment="1" applyProtection="1">
      <alignment horizontal="center" vertical="center" wrapText="1"/>
      <protection/>
    </xf>
    <xf numFmtId="0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25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6" xfId="0" applyNumberFormat="1" applyFont="1" applyFill="1" applyBorder="1" applyAlignment="1" applyProtection="1">
      <alignment horizontal="center" vertical="center" wrapText="1"/>
      <protection/>
    </xf>
    <xf numFmtId="4" fontId="3" fillId="13" borderId="20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" fontId="3" fillId="37" borderId="16" xfId="0" applyNumberFormat="1" applyFont="1" applyFill="1" applyBorder="1" applyAlignment="1" applyProtection="1">
      <alignment horizontal="center" vertical="center" wrapText="1"/>
      <protection/>
    </xf>
    <xf numFmtId="4" fontId="3" fillId="37" borderId="20" xfId="0" applyNumberFormat="1" applyFont="1" applyFill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 wrapText="1"/>
      <protection/>
    </xf>
    <xf numFmtId="4" fontId="3" fillId="37" borderId="22" xfId="0" applyNumberFormat="1" applyFont="1" applyFill="1" applyBorder="1" applyAlignment="1" applyProtection="1">
      <alignment horizontal="center" vertical="center" wrapText="1"/>
      <protection/>
    </xf>
    <xf numFmtId="4" fontId="3" fillId="37" borderId="0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7" borderId="24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25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" fontId="3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4" fontId="3" fillId="33" borderId="24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8"/>
  <sheetViews>
    <sheetView tabSelected="1" view="pageBreakPreview" zoomScale="6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T13" sqref="AT13"/>
    </sheetView>
  </sheetViews>
  <sheetFormatPr defaultColWidth="7.296875" defaultRowHeight="15"/>
  <cols>
    <col min="1" max="1" width="4.3984375" style="1" customWidth="1"/>
    <col min="2" max="2" width="14" style="22" customWidth="1"/>
    <col min="3" max="3" width="11.59765625" style="1" customWidth="1"/>
    <col min="4" max="4" width="12" style="1" customWidth="1"/>
    <col min="5" max="5" width="14" style="1" customWidth="1"/>
    <col min="6" max="6" width="12.8984375" style="33" customWidth="1"/>
    <col min="7" max="7" width="11.19921875" style="1" customWidth="1"/>
    <col min="8" max="8" width="11.69921875" style="1" customWidth="1"/>
    <col min="9" max="9" width="9.5" style="1" customWidth="1"/>
    <col min="10" max="10" width="11.8984375" style="1" customWidth="1"/>
    <col min="11" max="11" width="12" style="1" customWidth="1"/>
    <col min="12" max="12" width="11.19921875" style="1" customWidth="1"/>
    <col min="13" max="13" width="12.8984375" style="1" customWidth="1"/>
    <col min="14" max="14" width="9.5" style="1" customWidth="1"/>
    <col min="15" max="16" width="12.8984375" style="1" customWidth="1"/>
    <col min="17" max="18" width="13" style="1" customWidth="1"/>
    <col min="19" max="19" width="8.8984375" style="1" customWidth="1"/>
    <col min="20" max="20" width="11.19921875" style="1" customWidth="1"/>
    <col min="21" max="21" width="10.8984375" style="1" customWidth="1"/>
    <col min="22" max="22" width="9.59765625" style="1" customWidth="1"/>
    <col min="23" max="23" width="10.5" style="1" customWidth="1"/>
    <col min="24" max="24" width="11.8984375" style="1" customWidth="1"/>
    <col min="25" max="26" width="12.09765625" style="1" customWidth="1"/>
    <col min="27" max="28" width="10.19921875" style="1" customWidth="1"/>
    <col min="29" max="29" width="11.5" style="1" customWidth="1"/>
    <col min="30" max="31" width="11.59765625" style="1" customWidth="1"/>
    <col min="32" max="34" width="10.8984375" style="1" customWidth="1"/>
    <col min="35" max="35" width="10.3984375" style="1" customWidth="1"/>
    <col min="36" max="36" width="11.59765625" style="1" customWidth="1"/>
    <col min="37" max="37" width="9.09765625" style="1" customWidth="1"/>
    <col min="38" max="38" width="9.69921875" style="1" customWidth="1"/>
    <col min="39" max="39" width="10.69921875" style="1" customWidth="1"/>
    <col min="40" max="40" width="9.09765625" style="1" customWidth="1"/>
    <col min="41" max="41" width="9.3984375" style="1" customWidth="1"/>
    <col min="42" max="42" width="9" style="1" customWidth="1"/>
    <col min="43" max="43" width="9.19921875" style="1" customWidth="1"/>
    <col min="44" max="44" width="9.59765625" style="1" customWidth="1"/>
    <col min="45" max="47" width="6" style="1" customWidth="1"/>
    <col min="48" max="49" width="9" style="1" customWidth="1"/>
    <col min="50" max="50" width="7.8984375" style="1" customWidth="1"/>
    <col min="51" max="51" width="14.09765625" style="1" customWidth="1"/>
    <col min="52" max="52" width="12.09765625" style="1" customWidth="1"/>
    <col min="53" max="53" width="11.3984375" style="1" customWidth="1"/>
    <col min="54" max="54" width="10.59765625" style="1" bestFit="1" customWidth="1"/>
    <col min="55" max="56" width="8.19921875" style="1" customWidth="1"/>
    <col min="57" max="58" width="9.8984375" style="1" customWidth="1"/>
    <col min="59" max="59" width="8.59765625" style="1" customWidth="1"/>
    <col min="60" max="61" width="8" style="1" customWidth="1"/>
    <col min="62" max="62" width="7.19921875" style="1" customWidth="1"/>
    <col min="63" max="64" width="8.09765625" style="1" customWidth="1"/>
    <col min="65" max="65" width="6.5" style="1" customWidth="1"/>
    <col min="66" max="73" width="10.69921875" style="1" customWidth="1"/>
    <col min="74" max="76" width="9.8984375" style="1" customWidth="1"/>
    <col min="77" max="78" width="8.19921875" style="1" customWidth="1"/>
    <col min="79" max="79" width="8.8984375" style="1" customWidth="1"/>
    <col min="80" max="81" width="11.3984375" style="1" customWidth="1"/>
    <col min="82" max="84" width="8.09765625" style="1" customWidth="1"/>
    <col min="85" max="85" width="7.8984375" style="1" customWidth="1"/>
    <col min="86" max="87" width="9.8984375" style="1" customWidth="1"/>
    <col min="88" max="88" width="8.59765625" style="1" customWidth="1"/>
    <col min="89" max="89" width="8.5" style="1" customWidth="1"/>
    <col min="90" max="90" width="7.69921875" style="1" customWidth="1"/>
    <col min="91" max="91" width="6.8984375" style="1" customWidth="1"/>
    <col min="92" max="93" width="11.69921875" style="1" customWidth="1"/>
    <col min="94" max="94" width="12.3984375" style="1" customWidth="1"/>
    <col min="95" max="96" width="11" style="1" customWidth="1"/>
    <col min="97" max="99" width="9.8984375" style="1" customWidth="1"/>
    <col min="100" max="102" width="8" style="1" customWidth="1"/>
    <col min="103" max="103" width="7.19921875" style="1" customWidth="1"/>
    <col min="104" max="105" width="8" style="1" customWidth="1"/>
    <col min="106" max="106" width="6.69921875" style="1" customWidth="1"/>
    <col min="107" max="108" width="9.8984375" style="1" customWidth="1"/>
    <col min="109" max="109" width="10.8984375" style="1" customWidth="1"/>
    <col min="110" max="110" width="9.8984375" style="1" customWidth="1"/>
    <col min="111" max="112" width="13.09765625" style="1" customWidth="1"/>
    <col min="113" max="113" width="13.3984375" style="1" customWidth="1"/>
    <col min="114" max="115" width="8.3984375" style="1" customWidth="1"/>
    <col min="116" max="116" width="7.5" style="1" customWidth="1"/>
    <col min="117" max="118" width="9.09765625" style="1" customWidth="1"/>
    <col min="119" max="119" width="7.69921875" style="1" customWidth="1"/>
    <col min="120" max="121" width="8" style="1" customWidth="1"/>
    <col min="122" max="122" width="7.3984375" style="1" customWidth="1"/>
    <col min="123" max="124" width="8.59765625" style="1" customWidth="1"/>
    <col min="125" max="125" width="7.19921875" style="1" customWidth="1"/>
    <col min="126" max="127" width="8.09765625" style="1" customWidth="1"/>
    <col min="128" max="128" width="7.5" style="1" customWidth="1"/>
    <col min="129" max="130" width="11.8984375" style="1" customWidth="1"/>
    <col min="131" max="131" width="9.5" style="1" customWidth="1"/>
    <col min="132" max="132" width="6.8984375" style="1" customWidth="1"/>
    <col min="133" max="134" width="10.69921875" style="1" customWidth="1"/>
    <col min="135" max="135" width="9.8984375" style="1" customWidth="1"/>
    <col min="136" max="137" width="7.19921875" style="1" customWidth="1"/>
    <col min="138" max="138" width="10.09765625" style="1" customWidth="1"/>
    <col min="139" max="16384" width="7.19921875" style="1" customWidth="1"/>
  </cols>
  <sheetData>
    <row r="1" spans="3:132" ht="27.75" customHeight="1">
      <c r="C1" s="83" t="s">
        <v>11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84" t="s">
        <v>64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Q2" s="5"/>
      <c r="R2" s="5"/>
      <c r="T2" s="85"/>
      <c r="U2" s="85"/>
      <c r="V2" s="85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32"/>
      <c r="G3" s="8"/>
      <c r="H3" s="8"/>
      <c r="I3" s="8"/>
      <c r="J3" s="8"/>
      <c r="K3" s="8"/>
      <c r="L3" s="84" t="s">
        <v>12</v>
      </c>
      <c r="M3" s="84"/>
      <c r="N3" s="84"/>
      <c r="O3" s="84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53" t="s">
        <v>6</v>
      </c>
      <c r="B4" s="53" t="s">
        <v>10</v>
      </c>
      <c r="C4" s="56" t="s">
        <v>4</v>
      </c>
      <c r="D4" s="56" t="s">
        <v>5</v>
      </c>
      <c r="E4" s="59" t="s">
        <v>13</v>
      </c>
      <c r="F4" s="60"/>
      <c r="G4" s="60"/>
      <c r="H4" s="60"/>
      <c r="I4" s="61"/>
      <c r="J4" s="68" t="s">
        <v>45</v>
      </c>
      <c r="K4" s="69"/>
      <c r="L4" s="69"/>
      <c r="M4" s="69"/>
      <c r="N4" s="70"/>
      <c r="O4" s="106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8"/>
      <c r="DF4" s="44" t="s">
        <v>14</v>
      </c>
      <c r="DG4" s="114" t="s">
        <v>15</v>
      </c>
      <c r="DH4" s="115"/>
      <c r="DI4" s="116"/>
      <c r="DJ4" s="123" t="s">
        <v>3</v>
      </c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44" t="s">
        <v>16</v>
      </c>
      <c r="EC4" s="86" t="s">
        <v>17</v>
      </c>
      <c r="ED4" s="87"/>
      <c r="EE4" s="88"/>
    </row>
    <row r="5" spans="1:135" s="9" customFormat="1" ht="15" customHeight="1">
      <c r="A5" s="54"/>
      <c r="B5" s="54"/>
      <c r="C5" s="57"/>
      <c r="D5" s="57"/>
      <c r="E5" s="62"/>
      <c r="F5" s="63"/>
      <c r="G5" s="63"/>
      <c r="H5" s="63"/>
      <c r="I5" s="64"/>
      <c r="J5" s="71"/>
      <c r="K5" s="72"/>
      <c r="L5" s="72"/>
      <c r="M5" s="72"/>
      <c r="N5" s="73"/>
      <c r="O5" s="95" t="s">
        <v>7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7"/>
      <c r="AV5" s="98" t="s">
        <v>2</v>
      </c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9" t="s">
        <v>8</v>
      </c>
      <c r="BL5" s="100"/>
      <c r="BM5" s="100"/>
      <c r="BN5" s="103" t="s">
        <v>18</v>
      </c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5"/>
      <c r="CE5" s="109" t="s">
        <v>0</v>
      </c>
      <c r="CF5" s="110"/>
      <c r="CG5" s="110"/>
      <c r="CH5" s="110"/>
      <c r="CI5" s="110"/>
      <c r="CJ5" s="110"/>
      <c r="CK5" s="110"/>
      <c r="CL5" s="110"/>
      <c r="CM5" s="111"/>
      <c r="CN5" s="103" t="s">
        <v>1</v>
      </c>
      <c r="CO5" s="104"/>
      <c r="CP5" s="104"/>
      <c r="CQ5" s="104"/>
      <c r="CR5" s="104"/>
      <c r="CS5" s="104"/>
      <c r="CT5" s="104"/>
      <c r="CU5" s="104"/>
      <c r="CV5" s="104"/>
      <c r="CW5" s="98" t="s">
        <v>19</v>
      </c>
      <c r="CX5" s="98"/>
      <c r="CY5" s="98"/>
      <c r="CZ5" s="99" t="s">
        <v>20</v>
      </c>
      <c r="DA5" s="100"/>
      <c r="DB5" s="113"/>
      <c r="DC5" s="99" t="s">
        <v>21</v>
      </c>
      <c r="DD5" s="100"/>
      <c r="DE5" s="113"/>
      <c r="DF5" s="44"/>
      <c r="DG5" s="117"/>
      <c r="DH5" s="118"/>
      <c r="DI5" s="119"/>
      <c r="DJ5" s="143"/>
      <c r="DK5" s="143"/>
      <c r="DL5" s="144"/>
      <c r="DM5" s="144"/>
      <c r="DN5" s="144"/>
      <c r="DO5" s="144"/>
      <c r="DP5" s="99" t="s">
        <v>22</v>
      </c>
      <c r="DQ5" s="100"/>
      <c r="DR5" s="113"/>
      <c r="DS5" s="141"/>
      <c r="DT5" s="142"/>
      <c r="DU5" s="142"/>
      <c r="DV5" s="142"/>
      <c r="DW5" s="142"/>
      <c r="DX5" s="142"/>
      <c r="DY5" s="142"/>
      <c r="DZ5" s="142"/>
      <c r="EA5" s="142"/>
      <c r="EB5" s="44"/>
      <c r="EC5" s="89"/>
      <c r="ED5" s="90"/>
      <c r="EE5" s="91"/>
    </row>
    <row r="6" spans="1:135" s="9" customFormat="1" ht="119.25" customHeight="1">
      <c r="A6" s="54"/>
      <c r="B6" s="54"/>
      <c r="C6" s="57"/>
      <c r="D6" s="57"/>
      <c r="E6" s="65"/>
      <c r="F6" s="66"/>
      <c r="G6" s="66"/>
      <c r="H6" s="66"/>
      <c r="I6" s="67"/>
      <c r="J6" s="74"/>
      <c r="K6" s="75"/>
      <c r="L6" s="75"/>
      <c r="M6" s="75"/>
      <c r="N6" s="76"/>
      <c r="O6" s="77" t="s">
        <v>23</v>
      </c>
      <c r="P6" s="78"/>
      <c r="Q6" s="78"/>
      <c r="R6" s="78"/>
      <c r="S6" s="79"/>
      <c r="T6" s="80" t="s">
        <v>24</v>
      </c>
      <c r="U6" s="81"/>
      <c r="V6" s="81"/>
      <c r="W6" s="81"/>
      <c r="X6" s="82"/>
      <c r="Y6" s="80" t="s">
        <v>25</v>
      </c>
      <c r="Z6" s="81"/>
      <c r="AA6" s="81"/>
      <c r="AB6" s="81"/>
      <c r="AC6" s="82"/>
      <c r="AD6" s="80" t="s">
        <v>26</v>
      </c>
      <c r="AE6" s="81"/>
      <c r="AF6" s="81"/>
      <c r="AG6" s="81"/>
      <c r="AH6" s="82"/>
      <c r="AI6" s="80" t="s">
        <v>27</v>
      </c>
      <c r="AJ6" s="81"/>
      <c r="AK6" s="81"/>
      <c r="AL6" s="81"/>
      <c r="AM6" s="82"/>
      <c r="AN6" s="80" t="s">
        <v>28</v>
      </c>
      <c r="AO6" s="81"/>
      <c r="AP6" s="81"/>
      <c r="AQ6" s="81"/>
      <c r="AR6" s="82"/>
      <c r="AS6" s="125" t="s">
        <v>29</v>
      </c>
      <c r="AT6" s="125"/>
      <c r="AU6" s="125"/>
      <c r="AV6" s="132" t="s">
        <v>30</v>
      </c>
      <c r="AW6" s="133"/>
      <c r="AX6" s="133"/>
      <c r="AY6" s="132" t="s">
        <v>31</v>
      </c>
      <c r="AZ6" s="133"/>
      <c r="BA6" s="134"/>
      <c r="BB6" s="126" t="s">
        <v>32</v>
      </c>
      <c r="BC6" s="127"/>
      <c r="BD6" s="135"/>
      <c r="BE6" s="126" t="s">
        <v>33</v>
      </c>
      <c r="BF6" s="127"/>
      <c r="BG6" s="127"/>
      <c r="BH6" s="130" t="s">
        <v>34</v>
      </c>
      <c r="BI6" s="131"/>
      <c r="BJ6" s="131"/>
      <c r="BK6" s="101"/>
      <c r="BL6" s="102"/>
      <c r="BM6" s="102"/>
      <c r="BN6" s="136" t="s">
        <v>35</v>
      </c>
      <c r="BO6" s="137"/>
      <c r="BP6" s="137"/>
      <c r="BQ6" s="137"/>
      <c r="BR6" s="138"/>
      <c r="BS6" s="112" t="s">
        <v>36</v>
      </c>
      <c r="BT6" s="112"/>
      <c r="BU6" s="112"/>
      <c r="BV6" s="112" t="s">
        <v>37</v>
      </c>
      <c r="BW6" s="112"/>
      <c r="BX6" s="112"/>
      <c r="BY6" s="112" t="s">
        <v>38</v>
      </c>
      <c r="BZ6" s="112"/>
      <c r="CA6" s="112"/>
      <c r="CB6" s="112" t="s">
        <v>39</v>
      </c>
      <c r="CC6" s="112"/>
      <c r="CD6" s="112"/>
      <c r="CE6" s="112" t="s">
        <v>46</v>
      </c>
      <c r="CF6" s="112"/>
      <c r="CG6" s="112"/>
      <c r="CH6" s="109" t="s">
        <v>47</v>
      </c>
      <c r="CI6" s="110"/>
      <c r="CJ6" s="110"/>
      <c r="CK6" s="112" t="s">
        <v>40</v>
      </c>
      <c r="CL6" s="112"/>
      <c r="CM6" s="112"/>
      <c r="CN6" s="128" t="s">
        <v>41</v>
      </c>
      <c r="CO6" s="129"/>
      <c r="CP6" s="110"/>
      <c r="CQ6" s="112" t="s">
        <v>42</v>
      </c>
      <c r="CR6" s="112"/>
      <c r="CS6" s="112"/>
      <c r="CT6" s="109" t="s">
        <v>48</v>
      </c>
      <c r="CU6" s="110"/>
      <c r="CV6" s="110"/>
      <c r="CW6" s="98"/>
      <c r="CX6" s="98"/>
      <c r="CY6" s="98"/>
      <c r="CZ6" s="101"/>
      <c r="DA6" s="102"/>
      <c r="DB6" s="124"/>
      <c r="DC6" s="101"/>
      <c r="DD6" s="102"/>
      <c r="DE6" s="124"/>
      <c r="DF6" s="44"/>
      <c r="DG6" s="120"/>
      <c r="DH6" s="121"/>
      <c r="DI6" s="122"/>
      <c r="DJ6" s="99" t="s">
        <v>49</v>
      </c>
      <c r="DK6" s="100"/>
      <c r="DL6" s="113"/>
      <c r="DM6" s="99" t="s">
        <v>50</v>
      </c>
      <c r="DN6" s="100"/>
      <c r="DO6" s="113"/>
      <c r="DP6" s="101"/>
      <c r="DQ6" s="102"/>
      <c r="DR6" s="124"/>
      <c r="DS6" s="99" t="s">
        <v>51</v>
      </c>
      <c r="DT6" s="100"/>
      <c r="DU6" s="113"/>
      <c r="DV6" s="99" t="s">
        <v>52</v>
      </c>
      <c r="DW6" s="100"/>
      <c r="DX6" s="113"/>
      <c r="DY6" s="139" t="s">
        <v>53</v>
      </c>
      <c r="DZ6" s="140"/>
      <c r="EA6" s="140"/>
      <c r="EB6" s="44"/>
      <c r="EC6" s="92"/>
      <c r="ED6" s="93"/>
      <c r="EE6" s="94"/>
    </row>
    <row r="7" spans="1:135" s="10" customFormat="1" ht="36" customHeight="1">
      <c r="A7" s="54"/>
      <c r="B7" s="54"/>
      <c r="C7" s="57"/>
      <c r="D7" s="57"/>
      <c r="E7" s="45" t="s">
        <v>43</v>
      </c>
      <c r="F7" s="49" t="s">
        <v>55</v>
      </c>
      <c r="G7" s="50"/>
      <c r="H7" s="50"/>
      <c r="I7" s="51"/>
      <c r="J7" s="45" t="s">
        <v>43</v>
      </c>
      <c r="K7" s="49" t="s">
        <v>55</v>
      </c>
      <c r="L7" s="50"/>
      <c r="M7" s="50"/>
      <c r="N7" s="51"/>
      <c r="O7" s="45" t="s">
        <v>43</v>
      </c>
      <c r="P7" s="49" t="s">
        <v>55</v>
      </c>
      <c r="Q7" s="50"/>
      <c r="R7" s="50"/>
      <c r="S7" s="51"/>
      <c r="T7" s="45" t="s">
        <v>43</v>
      </c>
      <c r="U7" s="49" t="s">
        <v>55</v>
      </c>
      <c r="V7" s="50"/>
      <c r="W7" s="50"/>
      <c r="X7" s="51"/>
      <c r="Y7" s="45" t="s">
        <v>43</v>
      </c>
      <c r="Z7" s="49" t="s">
        <v>55</v>
      </c>
      <c r="AA7" s="50"/>
      <c r="AB7" s="50"/>
      <c r="AC7" s="51"/>
      <c r="AD7" s="45" t="s">
        <v>43</v>
      </c>
      <c r="AE7" s="49" t="s">
        <v>55</v>
      </c>
      <c r="AF7" s="50"/>
      <c r="AG7" s="50"/>
      <c r="AH7" s="51"/>
      <c r="AI7" s="45" t="s">
        <v>43</v>
      </c>
      <c r="AJ7" s="49" t="s">
        <v>55</v>
      </c>
      <c r="AK7" s="50"/>
      <c r="AL7" s="50"/>
      <c r="AM7" s="51"/>
      <c r="AN7" s="45" t="s">
        <v>43</v>
      </c>
      <c r="AO7" s="49" t="s">
        <v>55</v>
      </c>
      <c r="AP7" s="50"/>
      <c r="AQ7" s="50"/>
      <c r="AR7" s="51"/>
      <c r="AS7" s="45" t="s">
        <v>43</v>
      </c>
      <c r="AT7" s="47" t="s">
        <v>55</v>
      </c>
      <c r="AU7" s="48"/>
      <c r="AV7" s="45" t="s">
        <v>43</v>
      </c>
      <c r="AW7" s="47" t="s">
        <v>55</v>
      </c>
      <c r="AX7" s="48"/>
      <c r="AY7" s="45" t="s">
        <v>43</v>
      </c>
      <c r="AZ7" s="47" t="s">
        <v>55</v>
      </c>
      <c r="BA7" s="48"/>
      <c r="BB7" s="45" t="s">
        <v>43</v>
      </c>
      <c r="BC7" s="47" t="s">
        <v>55</v>
      </c>
      <c r="BD7" s="48"/>
      <c r="BE7" s="45" t="s">
        <v>43</v>
      </c>
      <c r="BF7" s="47" t="s">
        <v>55</v>
      </c>
      <c r="BG7" s="48"/>
      <c r="BH7" s="45" t="s">
        <v>43</v>
      </c>
      <c r="BI7" s="47" t="s">
        <v>55</v>
      </c>
      <c r="BJ7" s="48"/>
      <c r="BK7" s="45" t="s">
        <v>43</v>
      </c>
      <c r="BL7" s="47" t="s">
        <v>55</v>
      </c>
      <c r="BM7" s="48"/>
      <c r="BN7" s="45" t="s">
        <v>43</v>
      </c>
      <c r="BO7" s="47" t="s">
        <v>55</v>
      </c>
      <c r="BP7" s="52"/>
      <c r="BQ7" s="52"/>
      <c r="BR7" s="48"/>
      <c r="BS7" s="45" t="s">
        <v>43</v>
      </c>
      <c r="BT7" s="47" t="s">
        <v>55</v>
      </c>
      <c r="BU7" s="48"/>
      <c r="BV7" s="45" t="s">
        <v>43</v>
      </c>
      <c r="BW7" s="47" t="s">
        <v>55</v>
      </c>
      <c r="BX7" s="48"/>
      <c r="BY7" s="45" t="s">
        <v>43</v>
      </c>
      <c r="BZ7" s="47" t="s">
        <v>55</v>
      </c>
      <c r="CA7" s="48"/>
      <c r="CB7" s="45" t="s">
        <v>43</v>
      </c>
      <c r="CC7" s="47" t="s">
        <v>55</v>
      </c>
      <c r="CD7" s="48"/>
      <c r="CE7" s="45" t="s">
        <v>43</v>
      </c>
      <c r="CF7" s="47" t="s">
        <v>55</v>
      </c>
      <c r="CG7" s="48"/>
      <c r="CH7" s="45" t="s">
        <v>43</v>
      </c>
      <c r="CI7" s="47" t="s">
        <v>55</v>
      </c>
      <c r="CJ7" s="48"/>
      <c r="CK7" s="45" t="s">
        <v>43</v>
      </c>
      <c r="CL7" s="47" t="s">
        <v>55</v>
      </c>
      <c r="CM7" s="48"/>
      <c r="CN7" s="45" t="s">
        <v>43</v>
      </c>
      <c r="CO7" s="47" t="s">
        <v>55</v>
      </c>
      <c r="CP7" s="48"/>
      <c r="CQ7" s="45" t="s">
        <v>43</v>
      </c>
      <c r="CR7" s="47" t="s">
        <v>55</v>
      </c>
      <c r="CS7" s="48"/>
      <c r="CT7" s="45" t="s">
        <v>43</v>
      </c>
      <c r="CU7" s="47" t="s">
        <v>55</v>
      </c>
      <c r="CV7" s="48"/>
      <c r="CW7" s="45" t="s">
        <v>43</v>
      </c>
      <c r="CX7" s="47" t="s">
        <v>55</v>
      </c>
      <c r="CY7" s="48"/>
      <c r="CZ7" s="45" t="s">
        <v>43</v>
      </c>
      <c r="DA7" s="47" t="s">
        <v>55</v>
      </c>
      <c r="DB7" s="48"/>
      <c r="DC7" s="45" t="s">
        <v>43</v>
      </c>
      <c r="DD7" s="47" t="s">
        <v>55</v>
      </c>
      <c r="DE7" s="48"/>
      <c r="DF7" s="145" t="s">
        <v>9</v>
      </c>
      <c r="DG7" s="45" t="s">
        <v>43</v>
      </c>
      <c r="DH7" s="47" t="s">
        <v>55</v>
      </c>
      <c r="DI7" s="48"/>
      <c r="DJ7" s="45" t="s">
        <v>43</v>
      </c>
      <c r="DK7" s="47" t="s">
        <v>55</v>
      </c>
      <c r="DL7" s="48"/>
      <c r="DM7" s="45" t="s">
        <v>43</v>
      </c>
      <c r="DN7" s="47" t="s">
        <v>55</v>
      </c>
      <c r="DO7" s="48"/>
      <c r="DP7" s="45" t="s">
        <v>43</v>
      </c>
      <c r="DQ7" s="47" t="s">
        <v>55</v>
      </c>
      <c r="DR7" s="48"/>
      <c r="DS7" s="45" t="s">
        <v>43</v>
      </c>
      <c r="DT7" s="47" t="s">
        <v>55</v>
      </c>
      <c r="DU7" s="48"/>
      <c r="DV7" s="45" t="s">
        <v>43</v>
      </c>
      <c r="DW7" s="47" t="s">
        <v>55</v>
      </c>
      <c r="DX7" s="48"/>
      <c r="DY7" s="45" t="s">
        <v>43</v>
      </c>
      <c r="DZ7" s="47" t="s">
        <v>55</v>
      </c>
      <c r="EA7" s="48"/>
      <c r="EB7" s="44" t="s">
        <v>9</v>
      </c>
      <c r="EC7" s="45" t="s">
        <v>43</v>
      </c>
      <c r="ED7" s="47" t="s">
        <v>55</v>
      </c>
      <c r="EE7" s="48"/>
    </row>
    <row r="8" spans="1:135" s="27" customFormat="1" ht="101.25" customHeight="1">
      <c r="A8" s="55"/>
      <c r="B8" s="55"/>
      <c r="C8" s="58"/>
      <c r="D8" s="58"/>
      <c r="E8" s="46"/>
      <c r="F8" s="34" t="s">
        <v>66</v>
      </c>
      <c r="G8" s="26" t="s">
        <v>65</v>
      </c>
      <c r="H8" s="35" t="s">
        <v>67</v>
      </c>
      <c r="I8" s="26" t="s">
        <v>54</v>
      </c>
      <c r="J8" s="46"/>
      <c r="K8" s="34" t="s">
        <v>66</v>
      </c>
      <c r="L8" s="26" t="s">
        <v>65</v>
      </c>
      <c r="M8" s="35" t="s">
        <v>67</v>
      </c>
      <c r="N8" s="26" t="s">
        <v>54</v>
      </c>
      <c r="O8" s="46"/>
      <c r="P8" s="34" t="s">
        <v>66</v>
      </c>
      <c r="Q8" s="26" t="s">
        <v>65</v>
      </c>
      <c r="R8" s="35" t="s">
        <v>67</v>
      </c>
      <c r="S8" s="26" t="s">
        <v>54</v>
      </c>
      <c r="T8" s="46"/>
      <c r="U8" s="34" t="s">
        <v>66</v>
      </c>
      <c r="V8" s="26" t="s">
        <v>65</v>
      </c>
      <c r="W8" s="35" t="s">
        <v>67</v>
      </c>
      <c r="X8" s="26" t="s">
        <v>54</v>
      </c>
      <c r="Y8" s="46"/>
      <c r="Z8" s="34" t="s">
        <v>66</v>
      </c>
      <c r="AA8" s="26" t="s">
        <v>65</v>
      </c>
      <c r="AB8" s="35" t="s">
        <v>67</v>
      </c>
      <c r="AC8" s="26" t="s">
        <v>54</v>
      </c>
      <c r="AD8" s="46"/>
      <c r="AE8" s="34" t="s">
        <v>66</v>
      </c>
      <c r="AF8" s="26" t="s">
        <v>65</v>
      </c>
      <c r="AG8" s="35" t="s">
        <v>67</v>
      </c>
      <c r="AH8" s="26" t="s">
        <v>54</v>
      </c>
      <c r="AI8" s="46"/>
      <c r="AJ8" s="34" t="s">
        <v>66</v>
      </c>
      <c r="AK8" s="26" t="s">
        <v>65</v>
      </c>
      <c r="AL8" s="35" t="s">
        <v>67</v>
      </c>
      <c r="AM8" s="26" t="s">
        <v>54</v>
      </c>
      <c r="AN8" s="46"/>
      <c r="AO8" s="34" t="s">
        <v>66</v>
      </c>
      <c r="AP8" s="26" t="s">
        <v>65</v>
      </c>
      <c r="AQ8" s="35" t="s">
        <v>67</v>
      </c>
      <c r="AR8" s="26" t="s">
        <v>54</v>
      </c>
      <c r="AS8" s="46"/>
      <c r="AT8" s="34" t="s">
        <v>66</v>
      </c>
      <c r="AU8" s="26" t="s">
        <v>65</v>
      </c>
      <c r="AV8" s="46"/>
      <c r="AW8" s="34" t="s">
        <v>66</v>
      </c>
      <c r="AX8" s="26" t="s">
        <v>65</v>
      </c>
      <c r="AY8" s="46"/>
      <c r="AZ8" s="34" t="s">
        <v>66</v>
      </c>
      <c r="BA8" s="26" t="s">
        <v>65</v>
      </c>
      <c r="BB8" s="46"/>
      <c r="BC8" s="34" t="s">
        <v>66</v>
      </c>
      <c r="BD8" s="26" t="s">
        <v>65</v>
      </c>
      <c r="BE8" s="46"/>
      <c r="BF8" s="34" t="s">
        <v>66</v>
      </c>
      <c r="BG8" s="26" t="s">
        <v>65</v>
      </c>
      <c r="BH8" s="46"/>
      <c r="BI8" s="34" t="s">
        <v>66</v>
      </c>
      <c r="BJ8" s="26" t="s">
        <v>65</v>
      </c>
      <c r="BK8" s="46"/>
      <c r="BL8" s="34" t="s">
        <v>66</v>
      </c>
      <c r="BM8" s="26" t="s">
        <v>65</v>
      </c>
      <c r="BN8" s="46"/>
      <c r="BO8" s="34" t="s">
        <v>66</v>
      </c>
      <c r="BP8" s="26" t="s">
        <v>65</v>
      </c>
      <c r="BQ8" s="35" t="s">
        <v>68</v>
      </c>
      <c r="BR8" s="26" t="s">
        <v>54</v>
      </c>
      <c r="BS8" s="46"/>
      <c r="BT8" s="34" t="s">
        <v>66</v>
      </c>
      <c r="BU8" s="26" t="s">
        <v>65</v>
      </c>
      <c r="BV8" s="46"/>
      <c r="BW8" s="34" t="s">
        <v>66</v>
      </c>
      <c r="BX8" s="26" t="s">
        <v>65</v>
      </c>
      <c r="BY8" s="46"/>
      <c r="BZ8" s="34" t="s">
        <v>66</v>
      </c>
      <c r="CA8" s="26" t="s">
        <v>65</v>
      </c>
      <c r="CB8" s="46"/>
      <c r="CC8" s="34" t="s">
        <v>66</v>
      </c>
      <c r="CD8" s="26" t="s">
        <v>65</v>
      </c>
      <c r="CE8" s="46"/>
      <c r="CF8" s="34" t="s">
        <v>66</v>
      </c>
      <c r="CG8" s="26" t="s">
        <v>65</v>
      </c>
      <c r="CH8" s="46"/>
      <c r="CI8" s="34" t="s">
        <v>66</v>
      </c>
      <c r="CJ8" s="26" t="s">
        <v>65</v>
      </c>
      <c r="CK8" s="46"/>
      <c r="CL8" s="34" t="s">
        <v>66</v>
      </c>
      <c r="CM8" s="26" t="s">
        <v>65</v>
      </c>
      <c r="CN8" s="46"/>
      <c r="CO8" s="34" t="s">
        <v>66</v>
      </c>
      <c r="CP8" s="26" t="s">
        <v>65</v>
      </c>
      <c r="CQ8" s="46"/>
      <c r="CR8" s="34" t="s">
        <v>66</v>
      </c>
      <c r="CS8" s="26" t="s">
        <v>65</v>
      </c>
      <c r="CT8" s="46"/>
      <c r="CU8" s="34" t="s">
        <v>66</v>
      </c>
      <c r="CV8" s="26" t="s">
        <v>65</v>
      </c>
      <c r="CW8" s="46"/>
      <c r="CX8" s="34" t="s">
        <v>66</v>
      </c>
      <c r="CY8" s="26" t="s">
        <v>65</v>
      </c>
      <c r="CZ8" s="46"/>
      <c r="DA8" s="34" t="s">
        <v>66</v>
      </c>
      <c r="DB8" s="26" t="s">
        <v>65</v>
      </c>
      <c r="DC8" s="46"/>
      <c r="DD8" s="34" t="s">
        <v>66</v>
      </c>
      <c r="DE8" s="26" t="s">
        <v>65</v>
      </c>
      <c r="DF8" s="145"/>
      <c r="DG8" s="46"/>
      <c r="DH8" s="34" t="s">
        <v>66</v>
      </c>
      <c r="DI8" s="26" t="s">
        <v>65</v>
      </c>
      <c r="DJ8" s="46"/>
      <c r="DK8" s="34" t="s">
        <v>66</v>
      </c>
      <c r="DL8" s="26" t="s">
        <v>65</v>
      </c>
      <c r="DM8" s="46"/>
      <c r="DN8" s="34" t="s">
        <v>66</v>
      </c>
      <c r="DO8" s="26" t="s">
        <v>65</v>
      </c>
      <c r="DP8" s="46"/>
      <c r="DQ8" s="34" t="s">
        <v>66</v>
      </c>
      <c r="DR8" s="26" t="s">
        <v>65</v>
      </c>
      <c r="DS8" s="46"/>
      <c r="DT8" s="34" t="s">
        <v>66</v>
      </c>
      <c r="DU8" s="26" t="s">
        <v>65</v>
      </c>
      <c r="DV8" s="46"/>
      <c r="DW8" s="34" t="s">
        <v>66</v>
      </c>
      <c r="DX8" s="26" t="s">
        <v>65</v>
      </c>
      <c r="DY8" s="46"/>
      <c r="DZ8" s="34" t="s">
        <v>66</v>
      </c>
      <c r="EA8" s="26" t="s">
        <v>65</v>
      </c>
      <c r="EB8" s="44"/>
      <c r="EC8" s="46"/>
      <c r="ED8" s="34" t="s">
        <v>66</v>
      </c>
      <c r="EE8" s="26" t="s">
        <v>65</v>
      </c>
    </row>
    <row r="9" spans="1:135" s="31" customFormat="1" ht="15" customHeight="1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43">
        <v>91</v>
      </c>
      <c r="CO9" s="30">
        <v>92</v>
      </c>
      <c r="CP9" s="43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5" s="15" customFormat="1" ht="20.25" customHeight="1">
      <c r="A10" s="21">
        <v>1</v>
      </c>
      <c r="B10" s="38" t="s">
        <v>56</v>
      </c>
      <c r="C10" s="39">
        <v>22965.2963</v>
      </c>
      <c r="D10" s="39">
        <v>23652.2363</v>
      </c>
      <c r="E10" s="25">
        <f>DG10+EC10-DY10</f>
        <v>233277.5</v>
      </c>
      <c r="F10" s="25">
        <f>DH10+ED10-DZ10</f>
        <v>97198.95833333334</v>
      </c>
      <c r="G10" s="12">
        <f aca="true" t="shared" si="0" ref="G10:G17">DI10+EE10-EA10</f>
        <v>98413.918</v>
      </c>
      <c r="H10" s="12">
        <f>G10/F10*100</f>
        <v>101.24997190041903</v>
      </c>
      <c r="I10" s="12">
        <f>G10/E10*100</f>
        <v>42.18748829184126</v>
      </c>
      <c r="J10" s="12">
        <f aca="true" t="shared" si="1" ref="J10:K17">T10+Y10+AD10+AI10+AN10+AS10+BK10+BS10+BV10+BY10+CB10+CE10+CK10+CN10+CT10+CW10+DC10</f>
        <v>89500</v>
      </c>
      <c r="K10" s="12">
        <f t="shared" si="1"/>
        <v>37291.66666666667</v>
      </c>
      <c r="L10" s="12">
        <f aca="true" t="shared" si="2" ref="L10:L17">V10+AA10+AF10+AK10+AP10+AU10+BM10+BU10+BX10+CA10+CD10+CG10+CM10+CP10+CV10+CY10+DE10</f>
        <v>39203.93800000001</v>
      </c>
      <c r="M10" s="12">
        <f>L10/K10*100</f>
        <v>105.1278784357542</v>
      </c>
      <c r="N10" s="12">
        <f>L10/J10*100</f>
        <v>43.803282681564255</v>
      </c>
      <c r="O10" s="12">
        <f aca="true" t="shared" si="3" ref="O10:P17">T10+AD10</f>
        <v>40000</v>
      </c>
      <c r="P10" s="12">
        <f t="shared" si="3"/>
        <v>16666.666666666664</v>
      </c>
      <c r="Q10" s="12">
        <f aca="true" t="shared" si="4" ref="Q10:Q17">V10+AF10</f>
        <v>17356.41</v>
      </c>
      <c r="R10" s="12">
        <f>Q10/P10*100</f>
        <v>104.13846000000002</v>
      </c>
      <c r="S10" s="11">
        <f>Q10/O10*100</f>
        <v>43.391025</v>
      </c>
      <c r="T10" s="36">
        <v>8600</v>
      </c>
      <c r="U10" s="36">
        <f>+T10/12*5</f>
        <v>3583.333333333333</v>
      </c>
      <c r="V10" s="12">
        <v>3329.875</v>
      </c>
      <c r="W10" s="12">
        <f>V10/U10*100</f>
        <v>92.92674418604652</v>
      </c>
      <c r="X10" s="11">
        <f>V10/T10*100</f>
        <v>38.719476744186046</v>
      </c>
      <c r="Y10" s="36">
        <v>5000</v>
      </c>
      <c r="Z10" s="36">
        <f>+Y10/12*5</f>
        <v>2083.3333333333335</v>
      </c>
      <c r="AA10" s="12">
        <v>2085.297</v>
      </c>
      <c r="AB10" s="12">
        <f>AA10/Z10*100</f>
        <v>100.09425599999999</v>
      </c>
      <c r="AC10" s="11">
        <f>AA10/Y10*100</f>
        <v>41.705940000000005</v>
      </c>
      <c r="AD10" s="36">
        <v>31400</v>
      </c>
      <c r="AE10" s="36">
        <f>+AD10/12*5</f>
        <v>13083.333333333332</v>
      </c>
      <c r="AF10" s="36">
        <v>14026.535</v>
      </c>
      <c r="AG10" s="12">
        <f>AF10/AE10*100</f>
        <v>107.20918471337582</v>
      </c>
      <c r="AH10" s="11">
        <f>AF10/AD10*100</f>
        <v>44.67049363057325</v>
      </c>
      <c r="AI10" s="36">
        <v>5300</v>
      </c>
      <c r="AJ10" s="36">
        <f>+AI10/12*5</f>
        <v>2208.3333333333335</v>
      </c>
      <c r="AK10" s="12">
        <v>1902.79</v>
      </c>
      <c r="AL10" s="12">
        <f>AK10/AJ10*100</f>
        <v>86.16407547169811</v>
      </c>
      <c r="AM10" s="11">
        <f>AK10/AI10*100</f>
        <v>35.901698113207544</v>
      </c>
      <c r="AN10" s="13">
        <v>5500</v>
      </c>
      <c r="AO10" s="13">
        <f>+AN10/12*5</f>
        <v>2291.6666666666665</v>
      </c>
      <c r="AP10" s="12">
        <v>3141.3</v>
      </c>
      <c r="AQ10" s="12">
        <f>AP10/AO10*100</f>
        <v>137.0749090909091</v>
      </c>
      <c r="AR10" s="11">
        <f>AP10/AN10*100</f>
        <v>57.114545454545464</v>
      </c>
      <c r="AS10" s="13">
        <v>0</v>
      </c>
      <c r="AT10" s="13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138434.5</v>
      </c>
      <c r="AZ10" s="11">
        <f>+AY10/12*5</f>
        <v>57681.04166666667</v>
      </c>
      <c r="BA10" s="11">
        <v>57680.9</v>
      </c>
      <c r="BB10" s="14">
        <v>0</v>
      </c>
      <c r="BC10" s="14">
        <f>+BB10/12*5</f>
        <v>0</v>
      </c>
      <c r="BD10" s="14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12">
        <f aca="true" t="shared" si="5" ref="BN10:BO17">BS10+BV10+BY10+CB10</f>
        <v>3000</v>
      </c>
      <c r="BO10" s="12">
        <f t="shared" si="5"/>
        <v>1250</v>
      </c>
      <c r="BP10" s="12">
        <f aca="true" t="shared" si="6" ref="BP10:BP17">BU10+BX10+CA10+CD10</f>
        <v>2469.5737</v>
      </c>
      <c r="BQ10" s="12">
        <f>BP10/BO10*100</f>
        <v>197.56589599999998</v>
      </c>
      <c r="BR10" s="11">
        <f>BP10/BN10*100</f>
        <v>82.31912333333334</v>
      </c>
      <c r="BS10" s="36">
        <v>3000</v>
      </c>
      <c r="BT10" s="36">
        <f>+BS10/12*5</f>
        <v>1250</v>
      </c>
      <c r="BU10" s="12">
        <v>2469.5737</v>
      </c>
      <c r="BV10" s="11">
        <v>0</v>
      </c>
      <c r="BW10" s="11">
        <v>0</v>
      </c>
      <c r="BX10" s="12">
        <v>0</v>
      </c>
      <c r="BY10" s="11">
        <v>0</v>
      </c>
      <c r="BZ10" s="11">
        <v>0</v>
      </c>
      <c r="CA10" s="11">
        <v>0</v>
      </c>
      <c r="CB10" s="36">
        <v>0</v>
      </c>
      <c r="CC10" s="36">
        <f>+CB10/12*6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5343</v>
      </c>
      <c r="CI10" s="11">
        <f>+CH10/12*5</f>
        <v>2226.25</v>
      </c>
      <c r="CJ10" s="42">
        <v>1529.08</v>
      </c>
      <c r="CK10" s="36">
        <v>0</v>
      </c>
      <c r="CL10" s="36">
        <v>0</v>
      </c>
      <c r="CM10" s="11">
        <v>0</v>
      </c>
      <c r="CN10" s="36">
        <v>30700</v>
      </c>
      <c r="CO10" s="36">
        <f>+CN10/12*5</f>
        <v>12791.666666666668</v>
      </c>
      <c r="CP10" s="11">
        <v>12100.9153</v>
      </c>
      <c r="CQ10" s="11">
        <v>17500</v>
      </c>
      <c r="CR10" s="11">
        <f>+CQ10/12*5</f>
        <v>7291.666666666666</v>
      </c>
      <c r="CS10" s="11">
        <v>7311.192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11">
        <v>0</v>
      </c>
      <c r="DD10" s="11">
        <f>+DC10/12*5</f>
        <v>0</v>
      </c>
      <c r="DE10" s="11">
        <v>147.652</v>
      </c>
      <c r="DF10" s="11">
        <v>0</v>
      </c>
      <c r="DG10" s="12">
        <f aca="true" t="shared" si="7" ref="DG10:DH18">T10+Y10+AD10+AI10+AN10+AS10+AV10+AY10+BB10+BE10+BH10+BK10+BS10+BV10+BY10+CB10+CE10+CH10+CK10+CN10+CT10+CW10+CZ10+DC10</f>
        <v>233277.5</v>
      </c>
      <c r="DH10" s="12">
        <f t="shared" si="7"/>
        <v>97198.95833333334</v>
      </c>
      <c r="DI10" s="12">
        <f aca="true" t="shared" si="8" ref="DI10:DI17">V10+AA10+AF10+AK10+AP10+AU10+AX10+BA10+BD10+BG10+BJ10+BM10+BU10+BX10+CA10+CD10+CG10+CJ10+CM10+CP10+CV10+CY10+DB10+DE10+DF10</f>
        <v>98413.918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0</v>
      </c>
      <c r="DZ10" s="11">
        <v>0</v>
      </c>
      <c r="EA10" s="11">
        <v>0</v>
      </c>
      <c r="EB10" s="11"/>
      <c r="EC10" s="12">
        <f aca="true" t="shared" si="9" ref="EC10:EC17">DJ10+DM10+DP10+DS10+DV10+DY10</f>
        <v>0</v>
      </c>
      <c r="ED10" s="12">
        <v>0</v>
      </c>
      <c r="EE10" s="12">
        <f aca="true" t="shared" si="10" ref="EE10:EE17">DL10+DO10+DR10+DU10+DX10+EA10+EB10</f>
        <v>0</v>
      </c>
    </row>
    <row r="11" spans="1:135" s="15" customFormat="1" ht="20.25" customHeight="1">
      <c r="A11" s="21">
        <v>2</v>
      </c>
      <c r="B11" s="38" t="s">
        <v>57</v>
      </c>
      <c r="C11" s="39">
        <v>236953.9607</v>
      </c>
      <c r="D11" s="39">
        <v>10112.4876</v>
      </c>
      <c r="E11" s="25">
        <f aca="true" t="shared" si="11" ref="E11:E17">DG11+EC11-DY11</f>
        <v>487887.51240000007</v>
      </c>
      <c r="F11" s="25">
        <f aca="true" t="shared" si="12" ref="F11:F17">DH11+ED11-DZ11</f>
        <v>203216.5885</v>
      </c>
      <c r="G11" s="12">
        <f t="shared" si="0"/>
        <v>190578.27440000005</v>
      </c>
      <c r="H11" s="12">
        <f aca="true" t="shared" si="13" ref="H11:H17">G11/F11*100</f>
        <v>93.78086494154488</v>
      </c>
      <c r="I11" s="12">
        <f aca="true" t="shared" si="14" ref="I11:I17">G11/E11*100</f>
        <v>39.06192914479686</v>
      </c>
      <c r="J11" s="12">
        <f t="shared" si="1"/>
        <v>359863.8124</v>
      </c>
      <c r="K11" s="12">
        <f t="shared" si="1"/>
        <v>149873.38016666667</v>
      </c>
      <c r="L11" s="12">
        <f t="shared" si="2"/>
        <v>138782.0044</v>
      </c>
      <c r="M11" s="12">
        <f aca="true" t="shared" si="15" ref="M11:M17">L11/K11*100</f>
        <v>92.59950249048063</v>
      </c>
      <c r="N11" s="12">
        <f aca="true" t="shared" si="16" ref="N11:N17">L11/J11*100</f>
        <v>38.5651459296328</v>
      </c>
      <c r="O11" s="12">
        <f t="shared" si="3"/>
        <v>51661.36</v>
      </c>
      <c r="P11" s="12">
        <f t="shared" si="3"/>
        <v>21525.566666666666</v>
      </c>
      <c r="Q11" s="12">
        <f t="shared" si="4"/>
        <v>18474.523400000002</v>
      </c>
      <c r="R11" s="12">
        <f aca="true" t="shared" si="17" ref="R11:R17">Q11/P11*100</f>
        <v>85.8259561111051</v>
      </c>
      <c r="S11" s="11">
        <f aca="true" t="shared" si="18" ref="S11:S17">Q11/O11*100</f>
        <v>35.76081504629379</v>
      </c>
      <c r="T11" s="36">
        <v>16543.67</v>
      </c>
      <c r="U11" s="36">
        <f aca="true" t="shared" si="19" ref="U11:U17">+T11/12*5</f>
        <v>6893.195833333333</v>
      </c>
      <c r="V11" s="12">
        <v>6049.3864</v>
      </c>
      <c r="W11" s="12">
        <f aca="true" t="shared" si="20" ref="W11:W17">V11/U11*100</f>
        <v>87.75880660095372</v>
      </c>
      <c r="X11" s="11">
        <f aca="true" t="shared" si="21" ref="X11:X17">V11/T11*100</f>
        <v>36.56616941706405</v>
      </c>
      <c r="Y11" s="36">
        <v>26203.59</v>
      </c>
      <c r="Z11" s="36">
        <f aca="true" t="shared" si="22" ref="Z11:Z17">+Y11/12*5</f>
        <v>10918.1625</v>
      </c>
      <c r="AA11" s="12">
        <v>7340.0962</v>
      </c>
      <c r="AB11" s="12">
        <f aca="true" t="shared" si="23" ref="AB11:AB17">AA11/Z11*100</f>
        <v>67.22831062461289</v>
      </c>
      <c r="AC11" s="11">
        <f aca="true" t="shared" si="24" ref="AC11:AC17">AA11/Y11*100</f>
        <v>28.011796093588703</v>
      </c>
      <c r="AD11" s="36">
        <v>35117.69</v>
      </c>
      <c r="AE11" s="36">
        <f aca="true" t="shared" si="25" ref="AE11:AE17">+AD11/12*5</f>
        <v>14632.370833333334</v>
      </c>
      <c r="AF11" s="36">
        <v>12425.137</v>
      </c>
      <c r="AG11" s="12">
        <f aca="true" t="shared" si="26" ref="AG11:AG17">AF11/AE11*100</f>
        <v>84.91540531282097</v>
      </c>
      <c r="AH11" s="11">
        <f aca="true" t="shared" si="27" ref="AH11:AH17">AF11/AD11*100</f>
        <v>35.38141888034207</v>
      </c>
      <c r="AI11" s="36">
        <v>6174.265</v>
      </c>
      <c r="AJ11" s="36">
        <f aca="true" t="shared" si="28" ref="AJ11:AJ17">+AI11/12*5</f>
        <v>2572.610416666667</v>
      </c>
      <c r="AK11" s="12">
        <v>1766.215</v>
      </c>
      <c r="AL11" s="12">
        <f aca="true" t="shared" si="29" ref="AL11:AL17">AK11/AJ11*100</f>
        <v>68.65458479673289</v>
      </c>
      <c r="AM11" s="11">
        <f aca="true" t="shared" si="30" ref="AM11:AM17">AK11/AI11*100</f>
        <v>28.606076998638702</v>
      </c>
      <c r="AN11" s="13">
        <v>300</v>
      </c>
      <c r="AO11" s="13">
        <f aca="true" t="shared" si="31" ref="AO11:AO17">+AN11/12*5</f>
        <v>125</v>
      </c>
      <c r="AP11" s="12">
        <v>120.2</v>
      </c>
      <c r="AQ11" s="12">
        <f aca="true" t="shared" si="32" ref="AQ11:AQ17">AP11/AO11*100</f>
        <v>96.16</v>
      </c>
      <c r="AR11" s="11">
        <f aca="true" t="shared" si="33" ref="AR11:AR17">AP11/AN11*100</f>
        <v>40.06666666666667</v>
      </c>
      <c r="AS11" s="13">
        <v>0</v>
      </c>
      <c r="AT11" s="13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108497.3</v>
      </c>
      <c r="AZ11" s="11">
        <f aca="true" t="shared" si="34" ref="AZ11:AZ17">+AY11/12*5</f>
        <v>45207.208333333336</v>
      </c>
      <c r="BA11" s="11">
        <v>45207.3</v>
      </c>
      <c r="BB11" s="14">
        <v>4900.9</v>
      </c>
      <c r="BC11" s="14">
        <f aca="true" t="shared" si="35" ref="BC11:BC17">+BB11/12*5</f>
        <v>2042.0416666666665</v>
      </c>
      <c r="BD11" s="14">
        <v>1479.5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12">
        <f t="shared" si="5"/>
        <v>207059.8</v>
      </c>
      <c r="BO11" s="12">
        <f t="shared" si="5"/>
        <v>86274.91666666667</v>
      </c>
      <c r="BP11" s="12">
        <f t="shared" si="6"/>
        <v>84664.625</v>
      </c>
      <c r="BQ11" s="12">
        <f aca="true" t="shared" si="36" ref="BQ11:BQ17">BP11/BO11*100</f>
        <v>98.13353437026404</v>
      </c>
      <c r="BR11" s="11">
        <f aca="true" t="shared" si="37" ref="BR11:BR17">BP11/BN11*100</f>
        <v>40.88897265427669</v>
      </c>
      <c r="BS11" s="36">
        <v>125906.5</v>
      </c>
      <c r="BT11" s="36">
        <f aca="true" t="shared" si="38" ref="BT11:BT17">+BS11/12*5</f>
        <v>52461.04166666667</v>
      </c>
      <c r="BU11" s="12">
        <v>42300.665</v>
      </c>
      <c r="BV11" s="11">
        <v>76274.9</v>
      </c>
      <c r="BW11" s="11">
        <f>+BV11/12*5</f>
        <v>31781.20833333333</v>
      </c>
      <c r="BX11" s="12">
        <v>40822.76</v>
      </c>
      <c r="BY11" s="11">
        <v>0</v>
      </c>
      <c r="BZ11" s="11">
        <v>0</v>
      </c>
      <c r="CA11" s="11">
        <v>0</v>
      </c>
      <c r="CB11" s="36">
        <v>4878.4</v>
      </c>
      <c r="CC11" s="36">
        <f>+CB11/12*5</f>
        <v>2032.6666666666665</v>
      </c>
      <c r="CD11" s="11">
        <v>1541.2</v>
      </c>
      <c r="CE11" s="11">
        <v>0</v>
      </c>
      <c r="CF11" s="11">
        <v>0</v>
      </c>
      <c r="CG11" s="11">
        <v>0</v>
      </c>
      <c r="CH11" s="11">
        <v>14625.5</v>
      </c>
      <c r="CI11" s="11">
        <f>+CH11/12*5</f>
        <v>6093.958333333334</v>
      </c>
      <c r="CJ11" s="42">
        <v>5109.47</v>
      </c>
      <c r="CK11" s="36">
        <v>0</v>
      </c>
      <c r="CL11" s="36">
        <v>0</v>
      </c>
      <c r="CM11" s="11">
        <v>0</v>
      </c>
      <c r="CN11" s="36">
        <v>46938.1</v>
      </c>
      <c r="CO11" s="36">
        <f aca="true" t="shared" si="39" ref="CO11:CO17">+CN11/12*5</f>
        <v>19557.541666666664</v>
      </c>
      <c r="CP11" s="11">
        <v>18836.1178</v>
      </c>
      <c r="CQ11" s="11">
        <v>20446.8</v>
      </c>
      <c r="CR11" s="11">
        <f aca="true" t="shared" si="40" ref="CR11:CR17">+CQ11/12*5</f>
        <v>8519.5</v>
      </c>
      <c r="CS11" s="11">
        <v>2082.6268</v>
      </c>
      <c r="CT11" s="36">
        <v>167.7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11">
        <v>21358.9974</v>
      </c>
      <c r="DD11" s="11">
        <f aca="true" t="shared" si="41" ref="DD11:DD17">+DC11/12*5</f>
        <v>8899.58225</v>
      </c>
      <c r="DE11" s="11">
        <v>7580.227</v>
      </c>
      <c r="DF11" s="11">
        <v>0</v>
      </c>
      <c r="DG11" s="12">
        <f t="shared" si="7"/>
        <v>487887.51240000007</v>
      </c>
      <c r="DH11" s="12">
        <f t="shared" si="7"/>
        <v>203216.5885</v>
      </c>
      <c r="DI11" s="12">
        <f t="shared" si="8"/>
        <v>190578.27440000005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1">
        <v>0</v>
      </c>
      <c r="EA11" s="11">
        <v>0</v>
      </c>
      <c r="EB11" s="11"/>
      <c r="EC11" s="12">
        <f t="shared" si="9"/>
        <v>0</v>
      </c>
      <c r="ED11" s="12">
        <v>0</v>
      </c>
      <c r="EE11" s="12">
        <f t="shared" si="10"/>
        <v>0</v>
      </c>
    </row>
    <row r="12" spans="1:135" s="15" customFormat="1" ht="20.25" customHeight="1">
      <c r="A12" s="21">
        <v>3</v>
      </c>
      <c r="B12" s="38" t="s">
        <v>58</v>
      </c>
      <c r="C12" s="40">
        <v>9822.5805</v>
      </c>
      <c r="D12" s="40">
        <v>1154.912</v>
      </c>
      <c r="E12" s="25">
        <f t="shared" si="11"/>
        <v>230022.508</v>
      </c>
      <c r="F12" s="25">
        <f t="shared" si="12"/>
        <v>95842.71166666667</v>
      </c>
      <c r="G12" s="12">
        <f t="shared" si="0"/>
        <v>88601.72209999998</v>
      </c>
      <c r="H12" s="12">
        <f t="shared" si="13"/>
        <v>92.44492414629265</v>
      </c>
      <c r="I12" s="12">
        <f t="shared" si="14"/>
        <v>38.51871839428861</v>
      </c>
      <c r="J12" s="12">
        <f t="shared" si="1"/>
        <v>80473.408</v>
      </c>
      <c r="K12" s="12">
        <f t="shared" si="1"/>
        <v>33530.58666666667</v>
      </c>
      <c r="L12" s="12">
        <f t="shared" si="2"/>
        <v>26851.5121</v>
      </c>
      <c r="M12" s="12">
        <f t="shared" si="15"/>
        <v>80.08065103940919</v>
      </c>
      <c r="N12" s="12">
        <f t="shared" si="16"/>
        <v>33.366937933087165</v>
      </c>
      <c r="O12" s="12">
        <f t="shared" si="3"/>
        <v>28816.408</v>
      </c>
      <c r="P12" s="12">
        <f t="shared" si="3"/>
        <v>12006.836666666666</v>
      </c>
      <c r="Q12" s="12">
        <f t="shared" si="4"/>
        <v>11704.6044</v>
      </c>
      <c r="R12" s="12">
        <f t="shared" si="17"/>
        <v>97.4828318644017</v>
      </c>
      <c r="S12" s="11">
        <f t="shared" si="18"/>
        <v>40.617846610167376</v>
      </c>
      <c r="T12" s="36">
        <v>2500</v>
      </c>
      <c r="U12" s="36">
        <f t="shared" si="19"/>
        <v>1041.6666666666667</v>
      </c>
      <c r="V12" s="12">
        <v>844.3634</v>
      </c>
      <c r="W12" s="12">
        <f t="shared" si="20"/>
        <v>81.05888639999999</v>
      </c>
      <c r="X12" s="11">
        <f t="shared" si="21"/>
        <v>33.774536</v>
      </c>
      <c r="Y12" s="36">
        <v>4750</v>
      </c>
      <c r="Z12" s="36">
        <f t="shared" si="22"/>
        <v>1979.1666666666665</v>
      </c>
      <c r="AA12" s="12">
        <v>1283.4952</v>
      </c>
      <c r="AB12" s="12">
        <f t="shared" si="23"/>
        <v>64.85028378947369</v>
      </c>
      <c r="AC12" s="11">
        <f t="shared" si="24"/>
        <v>27.020951578947372</v>
      </c>
      <c r="AD12" s="36">
        <v>26316.408</v>
      </c>
      <c r="AE12" s="36">
        <f t="shared" si="25"/>
        <v>10965.17</v>
      </c>
      <c r="AF12" s="36">
        <v>10860.241</v>
      </c>
      <c r="AG12" s="12">
        <f t="shared" si="26"/>
        <v>99.04307001168245</v>
      </c>
      <c r="AH12" s="11">
        <f t="shared" si="27"/>
        <v>41.26794583820102</v>
      </c>
      <c r="AI12" s="36">
        <v>5690</v>
      </c>
      <c r="AJ12" s="36">
        <f t="shared" si="28"/>
        <v>2370.8333333333335</v>
      </c>
      <c r="AK12" s="12">
        <v>2309.7655</v>
      </c>
      <c r="AL12" s="12">
        <f t="shared" si="29"/>
        <v>97.42420386643234</v>
      </c>
      <c r="AM12" s="11">
        <f t="shared" si="30"/>
        <v>40.593418277680136</v>
      </c>
      <c r="AN12" s="13">
        <v>1000</v>
      </c>
      <c r="AO12" s="13">
        <f t="shared" si="31"/>
        <v>416.66666666666663</v>
      </c>
      <c r="AP12" s="12">
        <v>192</v>
      </c>
      <c r="AQ12" s="12">
        <f t="shared" si="32"/>
        <v>46.080000000000005</v>
      </c>
      <c r="AR12" s="11">
        <f t="shared" si="33"/>
        <v>19.2</v>
      </c>
      <c r="AS12" s="13">
        <v>0</v>
      </c>
      <c r="AT12" s="13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140461</v>
      </c>
      <c r="AZ12" s="11">
        <f t="shared" si="34"/>
        <v>58525.41666666667</v>
      </c>
      <c r="BA12" s="11">
        <v>58525.5</v>
      </c>
      <c r="BB12" s="14">
        <v>3734</v>
      </c>
      <c r="BC12" s="14">
        <f t="shared" si="35"/>
        <v>1555.8333333333335</v>
      </c>
      <c r="BD12" s="14">
        <v>1245.9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12">
        <f t="shared" si="5"/>
        <v>12267</v>
      </c>
      <c r="BO12" s="12">
        <f t="shared" si="5"/>
        <v>5111.25</v>
      </c>
      <c r="BP12" s="12">
        <f t="shared" si="6"/>
        <v>954.879</v>
      </c>
      <c r="BQ12" s="12">
        <f t="shared" si="36"/>
        <v>18.681907556859866</v>
      </c>
      <c r="BR12" s="11">
        <f t="shared" si="37"/>
        <v>7.784128148691612</v>
      </c>
      <c r="BS12" s="36">
        <v>2267</v>
      </c>
      <c r="BT12" s="36">
        <f t="shared" si="38"/>
        <v>944.5833333333333</v>
      </c>
      <c r="BU12" s="12">
        <v>475.079</v>
      </c>
      <c r="BV12" s="11">
        <v>0</v>
      </c>
      <c r="BW12" s="11">
        <v>0</v>
      </c>
      <c r="BX12" s="12">
        <v>0</v>
      </c>
      <c r="BY12" s="11">
        <v>0</v>
      </c>
      <c r="BZ12" s="11">
        <v>0</v>
      </c>
      <c r="CA12" s="11">
        <v>0</v>
      </c>
      <c r="CB12" s="36">
        <v>10000</v>
      </c>
      <c r="CC12" s="36">
        <f>+CB12/12*5</f>
        <v>4166.666666666667</v>
      </c>
      <c r="CD12" s="11">
        <v>479.8</v>
      </c>
      <c r="CE12" s="11">
        <v>0</v>
      </c>
      <c r="CF12" s="11">
        <v>0</v>
      </c>
      <c r="CG12" s="11">
        <v>0</v>
      </c>
      <c r="CH12" s="11">
        <v>5354.1</v>
      </c>
      <c r="CI12" s="11">
        <f>+CH12/12*5</f>
        <v>2230.875</v>
      </c>
      <c r="CJ12" s="42">
        <v>1978.81</v>
      </c>
      <c r="CK12" s="36">
        <v>0</v>
      </c>
      <c r="CL12" s="36">
        <v>0</v>
      </c>
      <c r="CM12" s="11">
        <v>0</v>
      </c>
      <c r="CN12" s="36">
        <v>25950</v>
      </c>
      <c r="CO12" s="36">
        <f t="shared" si="39"/>
        <v>10812.5</v>
      </c>
      <c r="CP12" s="11">
        <v>9897.588</v>
      </c>
      <c r="CQ12" s="11">
        <v>10000</v>
      </c>
      <c r="CR12" s="11">
        <f t="shared" si="40"/>
        <v>4166.666666666667</v>
      </c>
      <c r="CS12" s="11">
        <v>3062.948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11">
        <v>2000</v>
      </c>
      <c r="DD12" s="11">
        <f t="shared" si="41"/>
        <v>833.3333333333333</v>
      </c>
      <c r="DE12" s="11">
        <v>509.18</v>
      </c>
      <c r="DF12" s="11">
        <v>0</v>
      </c>
      <c r="DG12" s="12">
        <f t="shared" si="7"/>
        <v>230022.508</v>
      </c>
      <c r="DH12" s="12">
        <f t="shared" si="7"/>
        <v>95842.71166666667</v>
      </c>
      <c r="DI12" s="12">
        <f t="shared" si="8"/>
        <v>88601.72209999998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v>0</v>
      </c>
      <c r="DY12" s="11">
        <v>0</v>
      </c>
      <c r="DZ12" s="11">
        <v>0</v>
      </c>
      <c r="EA12" s="11">
        <v>0</v>
      </c>
      <c r="EB12" s="11"/>
      <c r="EC12" s="12">
        <f t="shared" si="9"/>
        <v>0</v>
      </c>
      <c r="ED12" s="12">
        <v>0</v>
      </c>
      <c r="EE12" s="12">
        <f t="shared" si="10"/>
        <v>0</v>
      </c>
    </row>
    <row r="13" spans="1:135" s="15" customFormat="1" ht="20.25" customHeight="1">
      <c r="A13" s="21">
        <v>4</v>
      </c>
      <c r="B13" s="38" t="s">
        <v>59</v>
      </c>
      <c r="C13" s="39">
        <v>16226.7244</v>
      </c>
      <c r="D13" s="39">
        <v>45751.3656</v>
      </c>
      <c r="E13" s="25">
        <f t="shared" si="11"/>
        <v>264580</v>
      </c>
      <c r="F13" s="25">
        <f t="shared" si="12"/>
        <v>110241.66666666667</v>
      </c>
      <c r="G13" s="12">
        <f t="shared" si="0"/>
        <v>105256.492</v>
      </c>
      <c r="H13" s="12">
        <f t="shared" si="13"/>
        <v>95.47795781994103</v>
      </c>
      <c r="I13" s="12">
        <f t="shared" si="14"/>
        <v>39.78248242497543</v>
      </c>
      <c r="J13" s="12">
        <f t="shared" si="1"/>
        <v>171168.2</v>
      </c>
      <c r="K13" s="12">
        <f t="shared" si="1"/>
        <v>71320.08333333334</v>
      </c>
      <c r="L13" s="12">
        <f t="shared" si="2"/>
        <v>66334.992</v>
      </c>
      <c r="M13" s="12">
        <f t="shared" si="15"/>
        <v>93.01025587696779</v>
      </c>
      <c r="N13" s="12">
        <f t="shared" si="16"/>
        <v>38.75427328206991</v>
      </c>
      <c r="O13" s="12">
        <f t="shared" si="3"/>
        <v>12110</v>
      </c>
      <c r="P13" s="12">
        <f t="shared" si="3"/>
        <v>5045.833333333333</v>
      </c>
      <c r="Q13" s="12">
        <f t="shared" si="4"/>
        <v>3592.937</v>
      </c>
      <c r="R13" s="12">
        <f t="shared" si="17"/>
        <v>71.2060181668043</v>
      </c>
      <c r="S13" s="11">
        <f t="shared" si="18"/>
        <v>29.669174236168455</v>
      </c>
      <c r="T13" s="36">
        <v>450</v>
      </c>
      <c r="U13" s="36">
        <f t="shared" si="19"/>
        <v>187.5</v>
      </c>
      <c r="V13" s="12">
        <v>48.893</v>
      </c>
      <c r="W13" s="12">
        <f t="shared" si="20"/>
        <v>26.076266666666665</v>
      </c>
      <c r="X13" s="11">
        <f t="shared" si="21"/>
        <v>10.865111111111112</v>
      </c>
      <c r="Y13" s="36">
        <v>10580</v>
      </c>
      <c r="Z13" s="36">
        <f t="shared" si="22"/>
        <v>4408.333333333333</v>
      </c>
      <c r="AA13" s="12">
        <v>3274.955</v>
      </c>
      <c r="AB13" s="12">
        <f t="shared" si="23"/>
        <v>74.29009451795842</v>
      </c>
      <c r="AC13" s="11">
        <f t="shared" si="24"/>
        <v>30.954206049149334</v>
      </c>
      <c r="AD13" s="36">
        <v>11660</v>
      </c>
      <c r="AE13" s="36">
        <f t="shared" si="25"/>
        <v>4858.333333333333</v>
      </c>
      <c r="AF13" s="36">
        <v>3544.044</v>
      </c>
      <c r="AG13" s="12">
        <f t="shared" si="26"/>
        <v>72.94773241852486</v>
      </c>
      <c r="AH13" s="11">
        <f t="shared" si="27"/>
        <v>30.394888507718694</v>
      </c>
      <c r="AI13" s="36">
        <v>750</v>
      </c>
      <c r="AJ13" s="36">
        <f t="shared" si="28"/>
        <v>312.5</v>
      </c>
      <c r="AK13" s="12">
        <v>311.35</v>
      </c>
      <c r="AL13" s="12">
        <f t="shared" si="29"/>
        <v>99.632</v>
      </c>
      <c r="AM13" s="11">
        <f t="shared" si="30"/>
        <v>41.513333333333335</v>
      </c>
      <c r="AN13" s="13">
        <v>0</v>
      </c>
      <c r="AO13" s="13">
        <f t="shared" si="31"/>
        <v>0</v>
      </c>
      <c r="AP13" s="12">
        <v>0</v>
      </c>
      <c r="AQ13" s="12" t="e">
        <f t="shared" si="32"/>
        <v>#DIV/0!</v>
      </c>
      <c r="AR13" s="11" t="e">
        <f t="shared" si="33"/>
        <v>#DIV/0!</v>
      </c>
      <c r="AS13" s="13">
        <v>0</v>
      </c>
      <c r="AT13" s="13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93411.8</v>
      </c>
      <c r="AZ13" s="11">
        <f t="shared" si="34"/>
        <v>38921.583333333336</v>
      </c>
      <c r="BA13" s="11">
        <v>38921.5</v>
      </c>
      <c r="BB13" s="14">
        <v>0</v>
      </c>
      <c r="BC13" s="14">
        <f t="shared" si="35"/>
        <v>0</v>
      </c>
      <c r="BD13" s="14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12">
        <f t="shared" si="5"/>
        <v>136478.2</v>
      </c>
      <c r="BO13" s="12">
        <f t="shared" si="5"/>
        <v>56865.91666666667</v>
      </c>
      <c r="BP13" s="12">
        <f t="shared" si="6"/>
        <v>56896.75</v>
      </c>
      <c r="BQ13" s="12">
        <f t="shared" si="36"/>
        <v>100.05422111370166</v>
      </c>
      <c r="BR13" s="11">
        <f t="shared" si="37"/>
        <v>41.68925879737569</v>
      </c>
      <c r="BS13" s="36">
        <v>136478.2</v>
      </c>
      <c r="BT13" s="36">
        <f t="shared" si="38"/>
        <v>56865.91666666667</v>
      </c>
      <c r="BU13" s="12">
        <v>56896.75</v>
      </c>
      <c r="BV13" s="11">
        <v>0</v>
      </c>
      <c r="BW13" s="11">
        <v>0</v>
      </c>
      <c r="BX13" s="12">
        <v>0</v>
      </c>
      <c r="BY13" s="11">
        <v>0</v>
      </c>
      <c r="BZ13" s="11">
        <v>0</v>
      </c>
      <c r="CA13" s="11">
        <v>0</v>
      </c>
      <c r="CB13" s="36">
        <v>0</v>
      </c>
      <c r="CC13" s="36">
        <f>+CB13/12*5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f>+CH13/12*6</f>
        <v>0</v>
      </c>
      <c r="CJ13" s="42">
        <v>0</v>
      </c>
      <c r="CK13" s="36">
        <v>0</v>
      </c>
      <c r="CL13" s="36">
        <v>0</v>
      </c>
      <c r="CM13" s="11">
        <v>0</v>
      </c>
      <c r="CN13" s="36">
        <v>4250</v>
      </c>
      <c r="CO13" s="36">
        <f t="shared" si="39"/>
        <v>1770.8333333333335</v>
      </c>
      <c r="CP13" s="11">
        <v>679.1</v>
      </c>
      <c r="CQ13" s="11">
        <v>1950</v>
      </c>
      <c r="CR13" s="11">
        <f t="shared" si="40"/>
        <v>812.5</v>
      </c>
      <c r="CS13" s="11">
        <v>164.6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0</v>
      </c>
      <c r="DB13" s="36">
        <v>0</v>
      </c>
      <c r="DC13" s="11">
        <v>7000</v>
      </c>
      <c r="DD13" s="11">
        <f t="shared" si="41"/>
        <v>2916.666666666667</v>
      </c>
      <c r="DE13" s="11">
        <v>1579.9</v>
      </c>
      <c r="DF13" s="11">
        <v>0</v>
      </c>
      <c r="DG13" s="12">
        <f t="shared" si="7"/>
        <v>264580</v>
      </c>
      <c r="DH13" s="12">
        <f t="shared" si="7"/>
        <v>110241.66666666667</v>
      </c>
      <c r="DI13" s="12">
        <f t="shared" si="8"/>
        <v>105256.492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  <c r="DZ13" s="11">
        <v>0</v>
      </c>
      <c r="EA13" s="11">
        <v>0</v>
      </c>
      <c r="EB13" s="11"/>
      <c r="EC13" s="12">
        <f t="shared" si="9"/>
        <v>0</v>
      </c>
      <c r="ED13" s="12">
        <v>0</v>
      </c>
      <c r="EE13" s="12">
        <f t="shared" si="10"/>
        <v>0</v>
      </c>
    </row>
    <row r="14" spans="1:135" s="15" customFormat="1" ht="20.25" customHeight="1">
      <c r="A14" s="21">
        <v>5</v>
      </c>
      <c r="B14" s="38" t="s">
        <v>60</v>
      </c>
      <c r="C14" s="41">
        <v>21168.4367</v>
      </c>
      <c r="D14" s="41">
        <v>25083.5337</v>
      </c>
      <c r="E14" s="25">
        <f t="shared" si="11"/>
        <v>341006.4</v>
      </c>
      <c r="F14" s="25">
        <f t="shared" si="12"/>
        <v>142086</v>
      </c>
      <c r="G14" s="12">
        <f t="shared" si="0"/>
        <v>132592.737</v>
      </c>
      <c r="H14" s="12">
        <f t="shared" si="13"/>
        <v>93.31864997255182</v>
      </c>
      <c r="I14" s="12">
        <f t="shared" si="14"/>
        <v>38.88277082189659</v>
      </c>
      <c r="J14" s="12">
        <f t="shared" si="1"/>
        <v>97407</v>
      </c>
      <c r="K14" s="12">
        <f t="shared" si="1"/>
        <v>40586.25</v>
      </c>
      <c r="L14" s="12">
        <f t="shared" si="2"/>
        <v>31228.337</v>
      </c>
      <c r="M14" s="12">
        <f t="shared" si="15"/>
        <v>76.94314453786689</v>
      </c>
      <c r="N14" s="12">
        <f t="shared" si="16"/>
        <v>32.05964355744453</v>
      </c>
      <c r="O14" s="12">
        <f t="shared" si="3"/>
        <v>34147</v>
      </c>
      <c r="P14" s="12">
        <f t="shared" si="3"/>
        <v>14227.916666666668</v>
      </c>
      <c r="Q14" s="12">
        <f t="shared" si="4"/>
        <v>12387.844</v>
      </c>
      <c r="R14" s="12">
        <f t="shared" si="17"/>
        <v>87.06716724748878</v>
      </c>
      <c r="S14" s="11">
        <f t="shared" si="18"/>
        <v>36.277986353120326</v>
      </c>
      <c r="T14" s="36">
        <v>2997</v>
      </c>
      <c r="U14" s="36">
        <f t="shared" si="19"/>
        <v>1248.75</v>
      </c>
      <c r="V14" s="12">
        <v>985.919</v>
      </c>
      <c r="W14" s="12">
        <f t="shared" si="20"/>
        <v>78.95247247247246</v>
      </c>
      <c r="X14" s="11">
        <f t="shared" si="21"/>
        <v>32.89686353019686</v>
      </c>
      <c r="Y14" s="36">
        <v>19990</v>
      </c>
      <c r="Z14" s="36">
        <f t="shared" si="22"/>
        <v>8329.166666666666</v>
      </c>
      <c r="AA14" s="12">
        <v>5978.766</v>
      </c>
      <c r="AB14" s="12">
        <f t="shared" si="23"/>
        <v>71.78108254127064</v>
      </c>
      <c r="AC14" s="11">
        <f t="shared" si="24"/>
        <v>29.908784392196097</v>
      </c>
      <c r="AD14" s="36">
        <v>31150</v>
      </c>
      <c r="AE14" s="36">
        <f t="shared" si="25"/>
        <v>12979.166666666668</v>
      </c>
      <c r="AF14" s="36">
        <v>11401.925</v>
      </c>
      <c r="AG14" s="12">
        <f t="shared" si="26"/>
        <v>87.84789727126805</v>
      </c>
      <c r="AH14" s="11">
        <f t="shared" si="27"/>
        <v>36.60329052969502</v>
      </c>
      <c r="AI14" s="36">
        <v>3200</v>
      </c>
      <c r="AJ14" s="36">
        <f t="shared" si="28"/>
        <v>1333.3333333333335</v>
      </c>
      <c r="AK14" s="12">
        <v>1677.5</v>
      </c>
      <c r="AL14" s="12">
        <f t="shared" si="29"/>
        <v>125.8125</v>
      </c>
      <c r="AM14" s="11">
        <f t="shared" si="30"/>
        <v>52.42187499999999</v>
      </c>
      <c r="AN14" s="13">
        <v>0</v>
      </c>
      <c r="AO14" s="13">
        <f t="shared" si="31"/>
        <v>0</v>
      </c>
      <c r="AP14" s="12">
        <v>0</v>
      </c>
      <c r="AQ14" s="12" t="e">
        <f t="shared" si="32"/>
        <v>#DIV/0!</v>
      </c>
      <c r="AR14" s="11" t="e">
        <f t="shared" si="33"/>
        <v>#DIV/0!</v>
      </c>
      <c r="AS14" s="13">
        <v>0</v>
      </c>
      <c r="AT14" s="13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243599.4</v>
      </c>
      <c r="AZ14" s="11">
        <f t="shared" si="34"/>
        <v>101499.75</v>
      </c>
      <c r="BA14" s="11">
        <f>100819.3+545.1</f>
        <v>101364.40000000001</v>
      </c>
      <c r="BB14" s="14">
        <v>0</v>
      </c>
      <c r="BC14" s="14">
        <v>0</v>
      </c>
      <c r="BD14" s="14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12">
        <f t="shared" si="5"/>
        <v>15510</v>
      </c>
      <c r="BO14" s="12">
        <f t="shared" si="5"/>
        <v>6462.500000000001</v>
      </c>
      <c r="BP14" s="12">
        <f t="shared" si="6"/>
        <v>5506.747</v>
      </c>
      <c r="BQ14" s="12">
        <f t="shared" si="36"/>
        <v>85.21078529980657</v>
      </c>
      <c r="BR14" s="11">
        <f t="shared" si="37"/>
        <v>35.504493874919405</v>
      </c>
      <c r="BS14" s="36">
        <v>14330</v>
      </c>
      <c r="BT14" s="36">
        <f t="shared" si="38"/>
        <v>5970.833333333334</v>
      </c>
      <c r="BU14" s="12">
        <v>5016.747</v>
      </c>
      <c r="BV14" s="11">
        <v>0</v>
      </c>
      <c r="BW14" s="11">
        <v>0</v>
      </c>
      <c r="BX14" s="12">
        <v>0</v>
      </c>
      <c r="BY14" s="11">
        <v>0</v>
      </c>
      <c r="BZ14" s="11">
        <v>0</v>
      </c>
      <c r="CA14" s="11">
        <v>0</v>
      </c>
      <c r="CB14" s="36">
        <v>1180</v>
      </c>
      <c r="CC14" s="36">
        <f>+CB14/12*5</f>
        <v>491.66666666666663</v>
      </c>
      <c r="CD14" s="11">
        <v>490</v>
      </c>
      <c r="CE14" s="11">
        <v>0</v>
      </c>
      <c r="CF14" s="11">
        <v>0</v>
      </c>
      <c r="CG14" s="11">
        <v>0</v>
      </c>
      <c r="CH14" s="11">
        <v>0</v>
      </c>
      <c r="CI14" s="11">
        <f>+CH14/12*6</f>
        <v>0</v>
      </c>
      <c r="CJ14" s="42">
        <v>0</v>
      </c>
      <c r="CK14" s="36">
        <v>0</v>
      </c>
      <c r="CL14" s="36">
        <v>0</v>
      </c>
      <c r="CM14" s="11">
        <v>0</v>
      </c>
      <c r="CN14" s="36">
        <v>23060</v>
      </c>
      <c r="CO14" s="36">
        <f t="shared" si="39"/>
        <v>9608.333333333334</v>
      </c>
      <c r="CP14" s="11">
        <v>5121.08</v>
      </c>
      <c r="CQ14" s="11">
        <v>5120</v>
      </c>
      <c r="CR14" s="11">
        <f t="shared" si="40"/>
        <v>2133.3333333333335</v>
      </c>
      <c r="CS14" s="11">
        <v>1432.34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11">
        <v>1500</v>
      </c>
      <c r="DD14" s="11">
        <f t="shared" si="41"/>
        <v>625</v>
      </c>
      <c r="DE14" s="11">
        <v>556.4</v>
      </c>
      <c r="DF14" s="11">
        <v>0</v>
      </c>
      <c r="DG14" s="12">
        <f t="shared" si="7"/>
        <v>341006.4</v>
      </c>
      <c r="DH14" s="12">
        <f t="shared" si="7"/>
        <v>142086</v>
      </c>
      <c r="DI14" s="12">
        <f t="shared" si="8"/>
        <v>132592.737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v>0</v>
      </c>
      <c r="DY14" s="11">
        <v>15060</v>
      </c>
      <c r="DZ14" s="11">
        <v>15060</v>
      </c>
      <c r="EA14" s="11">
        <v>15060</v>
      </c>
      <c r="EB14" s="11"/>
      <c r="EC14" s="12">
        <f t="shared" si="9"/>
        <v>15060</v>
      </c>
      <c r="ED14" s="12">
        <v>15060</v>
      </c>
      <c r="EE14" s="12">
        <f t="shared" si="10"/>
        <v>15060</v>
      </c>
    </row>
    <row r="15" spans="1:135" s="15" customFormat="1" ht="20.25" customHeight="1">
      <c r="A15" s="21">
        <v>6</v>
      </c>
      <c r="B15" s="38" t="s">
        <v>61</v>
      </c>
      <c r="C15" s="41">
        <v>11272.6692</v>
      </c>
      <c r="D15" s="41">
        <v>17117.0241</v>
      </c>
      <c r="E15" s="25">
        <f t="shared" si="11"/>
        <v>179045.4</v>
      </c>
      <c r="F15" s="25">
        <f t="shared" si="12"/>
        <v>74602.25</v>
      </c>
      <c r="G15" s="12">
        <f t="shared" si="0"/>
        <v>68780.76759999999</v>
      </c>
      <c r="H15" s="12">
        <f t="shared" si="13"/>
        <v>92.19663964558708</v>
      </c>
      <c r="I15" s="12">
        <f t="shared" si="14"/>
        <v>38.41526651899462</v>
      </c>
      <c r="J15" s="12">
        <f t="shared" si="1"/>
        <v>48600</v>
      </c>
      <c r="K15" s="12">
        <f t="shared" si="1"/>
        <v>20250</v>
      </c>
      <c r="L15" s="12">
        <f t="shared" si="2"/>
        <v>14428.567600000002</v>
      </c>
      <c r="M15" s="12">
        <f t="shared" si="15"/>
        <v>71.25218567901236</v>
      </c>
      <c r="N15" s="12">
        <f t="shared" si="16"/>
        <v>29.68841069958848</v>
      </c>
      <c r="O15" s="12">
        <f t="shared" si="3"/>
        <v>20100</v>
      </c>
      <c r="P15" s="12">
        <f t="shared" si="3"/>
        <v>8375</v>
      </c>
      <c r="Q15" s="12">
        <f t="shared" si="4"/>
        <v>6785.539</v>
      </c>
      <c r="R15" s="12">
        <f t="shared" si="17"/>
        <v>81.02136119402985</v>
      </c>
      <c r="S15" s="11">
        <f t="shared" si="18"/>
        <v>33.758900497512435</v>
      </c>
      <c r="T15" s="36">
        <v>500</v>
      </c>
      <c r="U15" s="36">
        <f t="shared" si="19"/>
        <v>208.33333333333331</v>
      </c>
      <c r="V15" s="12">
        <v>142.806</v>
      </c>
      <c r="W15" s="12">
        <f t="shared" si="20"/>
        <v>68.54688000000002</v>
      </c>
      <c r="X15" s="11">
        <f t="shared" si="21"/>
        <v>28.561200000000003</v>
      </c>
      <c r="Y15" s="36">
        <v>7000</v>
      </c>
      <c r="Z15" s="36">
        <f t="shared" si="22"/>
        <v>2916.666666666667</v>
      </c>
      <c r="AA15" s="12">
        <v>2163.1116</v>
      </c>
      <c r="AB15" s="12">
        <f t="shared" si="23"/>
        <v>74.16382628571428</v>
      </c>
      <c r="AC15" s="11">
        <f t="shared" si="24"/>
        <v>30.90159428571429</v>
      </c>
      <c r="AD15" s="36">
        <v>19600</v>
      </c>
      <c r="AE15" s="36">
        <f t="shared" si="25"/>
        <v>8166.666666666666</v>
      </c>
      <c r="AF15" s="36">
        <v>6642.733</v>
      </c>
      <c r="AG15" s="12">
        <f t="shared" si="26"/>
        <v>81.33958775510204</v>
      </c>
      <c r="AH15" s="11">
        <f t="shared" si="27"/>
        <v>33.891494897959184</v>
      </c>
      <c r="AI15" s="36">
        <v>800</v>
      </c>
      <c r="AJ15" s="36">
        <f t="shared" si="28"/>
        <v>333.33333333333337</v>
      </c>
      <c r="AK15" s="12">
        <v>567.7</v>
      </c>
      <c r="AL15" s="12">
        <f t="shared" si="29"/>
        <v>170.30999999999997</v>
      </c>
      <c r="AM15" s="11">
        <f t="shared" si="30"/>
        <v>70.9625</v>
      </c>
      <c r="AN15" s="13">
        <v>0</v>
      </c>
      <c r="AO15" s="13">
        <f t="shared" si="31"/>
        <v>0</v>
      </c>
      <c r="AP15" s="12">
        <v>0</v>
      </c>
      <c r="AQ15" s="12" t="e">
        <f t="shared" si="32"/>
        <v>#DIV/0!</v>
      </c>
      <c r="AR15" s="11" t="e">
        <f t="shared" si="33"/>
        <v>#DIV/0!</v>
      </c>
      <c r="AS15" s="13">
        <v>0</v>
      </c>
      <c r="AT15" s="13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130445.4</v>
      </c>
      <c r="AZ15" s="11">
        <f t="shared" si="34"/>
        <v>54352.24999999999</v>
      </c>
      <c r="BA15" s="11">
        <v>54352.2</v>
      </c>
      <c r="BB15" s="14">
        <v>0</v>
      </c>
      <c r="BC15" s="14">
        <f t="shared" si="35"/>
        <v>0</v>
      </c>
      <c r="BD15" s="14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12">
        <f t="shared" si="5"/>
        <v>2200</v>
      </c>
      <c r="BO15" s="12">
        <f t="shared" si="5"/>
        <v>916.6666666666667</v>
      </c>
      <c r="BP15" s="12">
        <f t="shared" si="6"/>
        <v>844.234</v>
      </c>
      <c r="BQ15" s="12">
        <f t="shared" si="36"/>
        <v>92.09825454545454</v>
      </c>
      <c r="BR15" s="11">
        <f t="shared" si="37"/>
        <v>38.37427272727273</v>
      </c>
      <c r="BS15" s="36">
        <v>2200</v>
      </c>
      <c r="BT15" s="36">
        <f t="shared" si="38"/>
        <v>916.6666666666667</v>
      </c>
      <c r="BU15" s="12">
        <v>844.234</v>
      </c>
      <c r="BV15" s="11">
        <v>0</v>
      </c>
      <c r="BW15" s="11">
        <v>0</v>
      </c>
      <c r="BX15" s="12">
        <v>0</v>
      </c>
      <c r="BY15" s="11">
        <v>0</v>
      </c>
      <c r="BZ15" s="11">
        <v>0</v>
      </c>
      <c r="CA15" s="11">
        <v>0</v>
      </c>
      <c r="CB15" s="36">
        <v>0</v>
      </c>
      <c r="CC15" s="36">
        <f>+CB15/12*6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f>+CH15/12*6</f>
        <v>0</v>
      </c>
      <c r="CJ15" s="42">
        <v>0</v>
      </c>
      <c r="CK15" s="36">
        <v>0</v>
      </c>
      <c r="CL15" s="36">
        <v>0</v>
      </c>
      <c r="CM15" s="11">
        <v>0</v>
      </c>
      <c r="CN15" s="36">
        <v>18500</v>
      </c>
      <c r="CO15" s="36">
        <f t="shared" si="39"/>
        <v>7708.333333333334</v>
      </c>
      <c r="CP15" s="11">
        <v>3942.283</v>
      </c>
      <c r="CQ15" s="11">
        <v>5500</v>
      </c>
      <c r="CR15" s="11">
        <f t="shared" si="40"/>
        <v>2291.6666666666665</v>
      </c>
      <c r="CS15" s="11">
        <v>1022.62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11">
        <v>0</v>
      </c>
      <c r="DD15" s="11">
        <f t="shared" si="41"/>
        <v>0</v>
      </c>
      <c r="DE15" s="11">
        <v>125.7</v>
      </c>
      <c r="DF15" s="11">
        <v>0</v>
      </c>
      <c r="DG15" s="12">
        <f t="shared" si="7"/>
        <v>179045.4</v>
      </c>
      <c r="DH15" s="12">
        <f t="shared" si="7"/>
        <v>74602.25</v>
      </c>
      <c r="DI15" s="12">
        <f t="shared" si="8"/>
        <v>68780.76759999999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1"/>
      <c r="EC15" s="12">
        <f t="shared" si="9"/>
        <v>0</v>
      </c>
      <c r="ED15" s="12">
        <v>0</v>
      </c>
      <c r="EE15" s="12">
        <f t="shared" si="10"/>
        <v>0</v>
      </c>
    </row>
    <row r="16" spans="1:135" s="15" customFormat="1" ht="20.25" customHeight="1">
      <c r="A16" s="21">
        <v>7</v>
      </c>
      <c r="B16" s="38" t="s">
        <v>62</v>
      </c>
      <c r="C16" s="41">
        <v>6367.469400000001</v>
      </c>
      <c r="D16" s="41">
        <v>22663.277599999998</v>
      </c>
      <c r="E16" s="25">
        <f t="shared" si="11"/>
        <v>209368.3</v>
      </c>
      <c r="F16" s="25">
        <f t="shared" si="12"/>
        <v>88873.81266666665</v>
      </c>
      <c r="G16" s="12">
        <f t="shared" si="0"/>
        <v>80325.55840000001</v>
      </c>
      <c r="H16" s="12">
        <f t="shared" si="13"/>
        <v>90.38158259426989</v>
      </c>
      <c r="I16" s="12">
        <f t="shared" si="14"/>
        <v>38.36567350453723</v>
      </c>
      <c r="J16" s="12">
        <f t="shared" si="1"/>
        <v>54723</v>
      </c>
      <c r="K16" s="12">
        <f t="shared" si="1"/>
        <v>24438.271</v>
      </c>
      <c r="L16" s="12">
        <f t="shared" si="2"/>
        <v>15786.702400000002</v>
      </c>
      <c r="M16" s="12">
        <f t="shared" si="15"/>
        <v>64.59827865891168</v>
      </c>
      <c r="N16" s="12">
        <f t="shared" si="16"/>
        <v>28.848386236134722</v>
      </c>
      <c r="O16" s="12">
        <f t="shared" si="3"/>
        <v>20073</v>
      </c>
      <c r="P16" s="12">
        <f t="shared" si="3"/>
        <v>8363.75</v>
      </c>
      <c r="Q16" s="12">
        <f t="shared" si="4"/>
        <v>6147.643999999999</v>
      </c>
      <c r="R16" s="12">
        <f t="shared" si="17"/>
        <v>73.50344044238528</v>
      </c>
      <c r="S16" s="11">
        <f t="shared" si="18"/>
        <v>30.626433517660534</v>
      </c>
      <c r="T16" s="36">
        <v>300</v>
      </c>
      <c r="U16" s="36">
        <f t="shared" si="19"/>
        <v>125</v>
      </c>
      <c r="V16" s="12">
        <v>57.945</v>
      </c>
      <c r="W16" s="12">
        <f t="shared" si="20"/>
        <v>46.356</v>
      </c>
      <c r="X16" s="11">
        <f t="shared" si="21"/>
        <v>19.314999999999998</v>
      </c>
      <c r="Y16" s="36">
        <v>9800</v>
      </c>
      <c r="Z16" s="36">
        <f t="shared" si="22"/>
        <v>4083.333333333333</v>
      </c>
      <c r="AA16" s="12">
        <v>3164.0314</v>
      </c>
      <c r="AB16" s="12">
        <f t="shared" si="23"/>
        <v>77.48648326530613</v>
      </c>
      <c r="AC16" s="11">
        <f t="shared" si="24"/>
        <v>32.28603469387755</v>
      </c>
      <c r="AD16" s="36">
        <v>19773</v>
      </c>
      <c r="AE16" s="36">
        <f t="shared" si="25"/>
        <v>8238.75</v>
      </c>
      <c r="AF16" s="36">
        <v>6089.699</v>
      </c>
      <c r="AG16" s="12">
        <f t="shared" si="26"/>
        <v>73.91532696100744</v>
      </c>
      <c r="AH16" s="11">
        <f t="shared" si="27"/>
        <v>30.798052900419766</v>
      </c>
      <c r="AI16" s="36">
        <v>850</v>
      </c>
      <c r="AJ16" s="36">
        <f t="shared" si="28"/>
        <v>354.16666666666663</v>
      </c>
      <c r="AK16" s="12">
        <v>373</v>
      </c>
      <c r="AL16" s="12">
        <f t="shared" si="29"/>
        <v>105.31764705882354</v>
      </c>
      <c r="AM16" s="11">
        <f t="shared" si="30"/>
        <v>43.88235294117647</v>
      </c>
      <c r="AN16" s="13">
        <v>0</v>
      </c>
      <c r="AO16" s="13">
        <f t="shared" si="31"/>
        <v>0</v>
      </c>
      <c r="AP16" s="12">
        <v>0</v>
      </c>
      <c r="AQ16" s="12" t="e">
        <f t="shared" si="32"/>
        <v>#DIV/0!</v>
      </c>
      <c r="AR16" s="11" t="e">
        <f t="shared" si="33"/>
        <v>#DIV/0!</v>
      </c>
      <c r="AS16" s="13">
        <v>0</v>
      </c>
      <c r="AT16" s="13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154645.3</v>
      </c>
      <c r="AZ16" s="11">
        <f t="shared" si="34"/>
        <v>64435.54166666666</v>
      </c>
      <c r="BA16" s="11">
        <v>64538.856</v>
      </c>
      <c r="BB16" s="14">
        <v>0</v>
      </c>
      <c r="BC16" s="14">
        <f t="shared" si="35"/>
        <v>0</v>
      </c>
      <c r="BD16" s="14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12">
        <f t="shared" si="5"/>
        <v>15000</v>
      </c>
      <c r="BO16" s="12">
        <f t="shared" si="5"/>
        <v>7887.021</v>
      </c>
      <c r="BP16" s="12">
        <f t="shared" si="6"/>
        <v>4331.351000000001</v>
      </c>
      <c r="BQ16" s="12">
        <f t="shared" si="36"/>
        <v>54.917452356219165</v>
      </c>
      <c r="BR16" s="11">
        <f t="shared" si="37"/>
        <v>28.875673333333335</v>
      </c>
      <c r="BS16" s="36">
        <v>15000</v>
      </c>
      <c r="BT16" s="36">
        <f t="shared" si="38"/>
        <v>6250</v>
      </c>
      <c r="BU16" s="12">
        <v>2687.03</v>
      </c>
      <c r="BV16" s="11">
        <v>0</v>
      </c>
      <c r="BW16" s="11">
        <v>1637.021</v>
      </c>
      <c r="BX16" s="12">
        <v>1637.021</v>
      </c>
      <c r="BY16" s="11">
        <v>0</v>
      </c>
      <c r="BZ16" s="11">
        <v>0</v>
      </c>
      <c r="CA16" s="11">
        <v>0</v>
      </c>
      <c r="CB16" s="36">
        <v>0</v>
      </c>
      <c r="CC16" s="36">
        <f>+CB16/12*6</f>
        <v>0</v>
      </c>
      <c r="CD16" s="11">
        <v>7.3</v>
      </c>
      <c r="CE16" s="11">
        <v>0</v>
      </c>
      <c r="CF16" s="11">
        <v>0</v>
      </c>
      <c r="CG16" s="11">
        <v>0</v>
      </c>
      <c r="CH16" s="11">
        <v>0</v>
      </c>
      <c r="CI16" s="11">
        <f>+CH16/12*6</f>
        <v>0</v>
      </c>
      <c r="CJ16" s="42">
        <v>0</v>
      </c>
      <c r="CK16" s="36">
        <v>0</v>
      </c>
      <c r="CL16" s="36">
        <v>0</v>
      </c>
      <c r="CM16" s="11">
        <v>0</v>
      </c>
      <c r="CN16" s="36">
        <v>9000</v>
      </c>
      <c r="CO16" s="36">
        <f t="shared" si="39"/>
        <v>3750</v>
      </c>
      <c r="CP16" s="11">
        <v>470.35</v>
      </c>
      <c r="CQ16" s="11">
        <v>9000</v>
      </c>
      <c r="CR16" s="11">
        <f t="shared" si="40"/>
        <v>3750</v>
      </c>
      <c r="CS16" s="11">
        <v>470.35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11">
        <v>0</v>
      </c>
      <c r="DD16" s="11">
        <f t="shared" si="41"/>
        <v>0</v>
      </c>
      <c r="DE16" s="11">
        <v>1300.326</v>
      </c>
      <c r="DF16" s="11">
        <v>0</v>
      </c>
      <c r="DG16" s="12">
        <f t="shared" si="7"/>
        <v>209368.3</v>
      </c>
      <c r="DH16" s="12">
        <f t="shared" si="7"/>
        <v>88873.81266666665</v>
      </c>
      <c r="DI16" s="12">
        <f t="shared" si="8"/>
        <v>80325.55840000001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v>0</v>
      </c>
      <c r="DY16" s="23">
        <v>0</v>
      </c>
      <c r="DZ16" s="23">
        <v>0</v>
      </c>
      <c r="EA16" s="23">
        <v>0</v>
      </c>
      <c r="EB16" s="11"/>
      <c r="EC16" s="12">
        <f t="shared" si="9"/>
        <v>0</v>
      </c>
      <c r="ED16" s="12">
        <v>0</v>
      </c>
      <c r="EE16" s="12">
        <f t="shared" si="10"/>
        <v>0</v>
      </c>
    </row>
    <row r="17" spans="1:135" s="15" customFormat="1" ht="20.25" customHeight="1">
      <c r="A17" s="21">
        <v>8</v>
      </c>
      <c r="B17" s="38" t="s">
        <v>63</v>
      </c>
      <c r="C17" s="41">
        <v>4967.1992</v>
      </c>
      <c r="D17" s="41">
        <v>11469.2009</v>
      </c>
      <c r="E17" s="25">
        <f t="shared" si="11"/>
        <v>138908.3</v>
      </c>
      <c r="F17" s="25">
        <f t="shared" si="12"/>
        <v>57878.45833333334</v>
      </c>
      <c r="G17" s="12">
        <f t="shared" si="0"/>
        <v>54273.1717</v>
      </c>
      <c r="H17" s="12">
        <f t="shared" si="13"/>
        <v>93.77093527168641</v>
      </c>
      <c r="I17" s="12">
        <f t="shared" si="14"/>
        <v>39.071223029869344</v>
      </c>
      <c r="J17" s="12">
        <f t="shared" si="1"/>
        <v>24008.8</v>
      </c>
      <c r="K17" s="12">
        <f t="shared" si="1"/>
        <v>10003.666666666668</v>
      </c>
      <c r="L17" s="12">
        <f t="shared" si="2"/>
        <v>6398.4717</v>
      </c>
      <c r="M17" s="12">
        <f t="shared" si="15"/>
        <v>63.96126453633667</v>
      </c>
      <c r="N17" s="12">
        <f t="shared" si="16"/>
        <v>26.65052689014028</v>
      </c>
      <c r="O17" s="12">
        <f t="shared" si="3"/>
        <v>12566.7</v>
      </c>
      <c r="P17" s="12">
        <f t="shared" si="3"/>
        <v>5236.125</v>
      </c>
      <c r="Q17" s="12">
        <f t="shared" si="4"/>
        <v>3394.952</v>
      </c>
      <c r="R17" s="12">
        <f t="shared" si="17"/>
        <v>64.83710759387907</v>
      </c>
      <c r="S17" s="11">
        <f t="shared" si="18"/>
        <v>27.01546149744961</v>
      </c>
      <c r="T17" s="36">
        <v>444.2</v>
      </c>
      <c r="U17" s="36">
        <f t="shared" si="19"/>
        <v>185.08333333333331</v>
      </c>
      <c r="V17" s="12">
        <v>102.692</v>
      </c>
      <c r="W17" s="12">
        <f t="shared" si="20"/>
        <v>55.48419630796938</v>
      </c>
      <c r="X17" s="11">
        <f t="shared" si="21"/>
        <v>23.118415128320574</v>
      </c>
      <c r="Y17" s="36">
        <v>2464.1</v>
      </c>
      <c r="Z17" s="36">
        <f t="shared" si="22"/>
        <v>1026.7083333333333</v>
      </c>
      <c r="AA17" s="12">
        <v>654.576</v>
      </c>
      <c r="AB17" s="12">
        <f t="shared" si="23"/>
        <v>63.75481514548923</v>
      </c>
      <c r="AC17" s="11">
        <f t="shared" si="24"/>
        <v>26.564506310620512</v>
      </c>
      <c r="AD17" s="36">
        <v>12122.5</v>
      </c>
      <c r="AE17" s="36">
        <f t="shared" si="25"/>
        <v>5051.041666666667</v>
      </c>
      <c r="AF17" s="36">
        <v>3292.26</v>
      </c>
      <c r="AG17" s="12">
        <f t="shared" si="26"/>
        <v>65.17982264384409</v>
      </c>
      <c r="AH17" s="11">
        <f t="shared" si="27"/>
        <v>27.15825943493504</v>
      </c>
      <c r="AI17" s="36">
        <v>228</v>
      </c>
      <c r="AJ17" s="36">
        <f t="shared" si="28"/>
        <v>95</v>
      </c>
      <c r="AK17" s="12">
        <v>20.2</v>
      </c>
      <c r="AL17" s="12">
        <f t="shared" si="29"/>
        <v>21.263157894736842</v>
      </c>
      <c r="AM17" s="11">
        <f t="shared" si="30"/>
        <v>8.859649122807017</v>
      </c>
      <c r="AN17" s="13">
        <v>0</v>
      </c>
      <c r="AO17" s="13">
        <f t="shared" si="31"/>
        <v>0</v>
      </c>
      <c r="AP17" s="12">
        <v>0</v>
      </c>
      <c r="AQ17" s="12" t="e">
        <f t="shared" si="32"/>
        <v>#DIV/0!</v>
      </c>
      <c r="AR17" s="11" t="e">
        <f t="shared" si="33"/>
        <v>#DIV/0!</v>
      </c>
      <c r="AS17" s="13">
        <v>0</v>
      </c>
      <c r="AT17" s="13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114899.5</v>
      </c>
      <c r="AZ17" s="11">
        <f t="shared" si="34"/>
        <v>47874.79166666667</v>
      </c>
      <c r="BA17" s="11">
        <v>47874.7</v>
      </c>
      <c r="BB17" s="14">
        <v>0</v>
      </c>
      <c r="BC17" s="14">
        <f t="shared" si="35"/>
        <v>0</v>
      </c>
      <c r="BD17" s="14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12">
        <f t="shared" si="5"/>
        <v>1200</v>
      </c>
      <c r="BO17" s="12">
        <f t="shared" si="5"/>
        <v>500</v>
      </c>
      <c r="BP17" s="12">
        <f t="shared" si="6"/>
        <v>264.166</v>
      </c>
      <c r="BQ17" s="12">
        <f t="shared" si="36"/>
        <v>52.833200000000005</v>
      </c>
      <c r="BR17" s="11">
        <f t="shared" si="37"/>
        <v>22.01383333333333</v>
      </c>
      <c r="BS17" s="36">
        <v>1200</v>
      </c>
      <c r="BT17" s="36">
        <f t="shared" si="38"/>
        <v>500</v>
      </c>
      <c r="BU17" s="12">
        <v>264.166</v>
      </c>
      <c r="BV17" s="11">
        <v>0</v>
      </c>
      <c r="BW17" s="11">
        <v>0</v>
      </c>
      <c r="BX17" s="12">
        <v>0</v>
      </c>
      <c r="BY17" s="11">
        <v>0</v>
      </c>
      <c r="BZ17" s="11">
        <v>0</v>
      </c>
      <c r="CA17" s="11">
        <v>0</v>
      </c>
      <c r="CB17" s="36">
        <v>0</v>
      </c>
      <c r="CC17" s="36">
        <f>+CB17/12*6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f>+CH17/12*6</f>
        <v>0</v>
      </c>
      <c r="CJ17" s="42">
        <v>0</v>
      </c>
      <c r="CK17" s="36">
        <v>0</v>
      </c>
      <c r="CL17" s="36">
        <v>0</v>
      </c>
      <c r="CM17" s="11">
        <v>0</v>
      </c>
      <c r="CN17" s="36">
        <v>6950</v>
      </c>
      <c r="CO17" s="36">
        <f t="shared" si="39"/>
        <v>2895.833333333333</v>
      </c>
      <c r="CP17" s="11">
        <v>1814.5777</v>
      </c>
      <c r="CQ17" s="11">
        <v>4750</v>
      </c>
      <c r="CR17" s="11">
        <f t="shared" si="40"/>
        <v>1979.1666666666665</v>
      </c>
      <c r="CS17" s="11">
        <v>1023.93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11">
        <v>600</v>
      </c>
      <c r="DD17" s="11">
        <f t="shared" si="41"/>
        <v>250</v>
      </c>
      <c r="DE17" s="11">
        <v>250</v>
      </c>
      <c r="DF17" s="11">
        <v>0</v>
      </c>
      <c r="DG17" s="12">
        <f t="shared" si="7"/>
        <v>138908.3</v>
      </c>
      <c r="DH17" s="12">
        <f t="shared" si="7"/>
        <v>57878.45833333334</v>
      </c>
      <c r="DI17" s="12">
        <f t="shared" si="8"/>
        <v>54273.1717</v>
      </c>
      <c r="DJ17" s="11">
        <v>0</v>
      </c>
      <c r="DK17" s="11">
        <v>0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v>0</v>
      </c>
      <c r="DY17" s="11">
        <v>0</v>
      </c>
      <c r="DZ17" s="11">
        <v>0</v>
      </c>
      <c r="EA17" s="11">
        <v>0</v>
      </c>
      <c r="EB17" s="11"/>
      <c r="EC17" s="12">
        <f t="shared" si="9"/>
        <v>0</v>
      </c>
      <c r="ED17" s="12">
        <v>0</v>
      </c>
      <c r="EE17" s="12">
        <f t="shared" si="10"/>
        <v>0</v>
      </c>
    </row>
    <row r="18" spans="1:135" s="17" customFormat="1" ht="18.75" customHeight="1">
      <c r="A18" s="21"/>
      <c r="B18" s="18" t="s">
        <v>44</v>
      </c>
      <c r="C18" s="16">
        <f>SUM(C10:C17)</f>
        <v>329744.3364</v>
      </c>
      <c r="D18" s="16">
        <f>SUM(D10:D17)</f>
        <v>157004.03779999996</v>
      </c>
      <c r="E18" s="25">
        <f>DG18+EC18-DY18</f>
        <v>2084095.9204000002</v>
      </c>
      <c r="F18" s="25">
        <f>DH18+ED18-DZ18</f>
        <v>869940.4461666666</v>
      </c>
      <c r="G18" s="16">
        <f>SUM(G10:G17)</f>
        <v>818822.6412</v>
      </c>
      <c r="H18" s="12">
        <f>G18/F18*100</f>
        <v>94.123988004936</v>
      </c>
      <c r="I18" s="12">
        <f>G18/E18*100</f>
        <v>39.28910532308146</v>
      </c>
      <c r="J18" s="16">
        <f>SUM(J10:J17)</f>
        <v>925744.2204</v>
      </c>
      <c r="K18" s="16">
        <f>SUM(K10:K17)</f>
        <v>387293.90450000006</v>
      </c>
      <c r="L18" s="16">
        <f>SUM(L10:L17)</f>
        <v>339014.5252</v>
      </c>
      <c r="M18" s="12">
        <f>L18/K18*100</f>
        <v>87.53417527644046</v>
      </c>
      <c r="N18" s="12">
        <f>L18/J18*100</f>
        <v>36.620755250680034</v>
      </c>
      <c r="O18" s="24">
        <f>SUM(O10:O17)</f>
        <v>219474.468</v>
      </c>
      <c r="P18" s="24">
        <f>SUM(P10:P17)</f>
        <v>91447.69499999999</v>
      </c>
      <c r="Q18" s="24">
        <f>SUM(Q10:Q17)</f>
        <v>79844.4538</v>
      </c>
      <c r="R18" s="12">
        <f>Q18/P18*100</f>
        <v>87.31160889293056</v>
      </c>
      <c r="S18" s="11">
        <f>Q18/O18*100</f>
        <v>36.379837038721064</v>
      </c>
      <c r="T18" s="24">
        <f>SUM(T10:T17)</f>
        <v>32334.87</v>
      </c>
      <c r="U18" s="24">
        <f>SUM(U10:U17)</f>
        <v>13472.862500000001</v>
      </c>
      <c r="V18" s="24">
        <f>SUM(V10:V17)</f>
        <v>11561.879799999999</v>
      </c>
      <c r="W18" s="12">
        <f>V18/U18*100</f>
        <v>85.8160602470336</v>
      </c>
      <c r="X18" s="11">
        <f>V18/T18*100</f>
        <v>35.75669176959734</v>
      </c>
      <c r="Y18" s="24">
        <f>SUM(Y10:Y17)</f>
        <v>85787.69</v>
      </c>
      <c r="Z18" s="24">
        <f>SUM(Z10:Z17)</f>
        <v>35744.870833333334</v>
      </c>
      <c r="AA18" s="24">
        <f>SUM(AA10:AA17)</f>
        <v>25944.328400000002</v>
      </c>
      <c r="AB18" s="12">
        <f>AA18/Z18*100</f>
        <v>72.58196153783835</v>
      </c>
      <c r="AC18" s="11">
        <f>AA18/Y18*100</f>
        <v>30.242483974099315</v>
      </c>
      <c r="AD18" s="24">
        <f>SUM(AD10:AD17)</f>
        <v>187139.598</v>
      </c>
      <c r="AE18" s="24">
        <f>SUM(AE10:AE17)</f>
        <v>77974.8325</v>
      </c>
      <c r="AF18" s="24">
        <f>SUM(AF10:AF17)</f>
        <v>68282.574</v>
      </c>
      <c r="AG18" s="12">
        <f>AF18/AE18*100</f>
        <v>87.57001690256917</v>
      </c>
      <c r="AH18" s="11">
        <f>AF18/AD18*100</f>
        <v>36.48750704273715</v>
      </c>
      <c r="AI18" s="24">
        <f>SUM(AI10:AI17)</f>
        <v>22992.265</v>
      </c>
      <c r="AJ18" s="24">
        <f>SUM(AJ10:AJ17)</f>
        <v>9580.110416666668</v>
      </c>
      <c r="AK18" s="24">
        <f>SUM(AK10:AK17)</f>
        <v>8928.520500000002</v>
      </c>
      <c r="AL18" s="12">
        <f>AK18/AJ18*100</f>
        <v>93.19851350008362</v>
      </c>
      <c r="AM18" s="11">
        <f>AK18/AI18*100</f>
        <v>38.83271395836819</v>
      </c>
      <c r="AN18" s="24">
        <f>SUM(AN10:AN17)</f>
        <v>6800</v>
      </c>
      <c r="AO18" s="24">
        <f>SUM(AO10:AO17)</f>
        <v>2833.333333333333</v>
      </c>
      <c r="AP18" s="24">
        <f>SUM(AP10:AP17)</f>
        <v>3453.5</v>
      </c>
      <c r="AQ18" s="12">
        <f>AP18/AO18*100</f>
        <v>121.88823529411765</v>
      </c>
      <c r="AR18" s="11">
        <f>AP18/AN18*100</f>
        <v>50.78676470588235</v>
      </c>
      <c r="AS18" s="24">
        <f>SUM(AS10:AS17)</f>
        <v>0</v>
      </c>
      <c r="AT18" s="24">
        <f>SUM(AT10:AT17)</f>
        <v>0</v>
      </c>
      <c r="AU18" s="19">
        <v>0</v>
      </c>
      <c r="AV18" s="24">
        <f aca="true" t="shared" si="42" ref="AV18:BE18">SUM(AV10:AV17)</f>
        <v>0</v>
      </c>
      <c r="AW18" s="24">
        <f t="shared" si="42"/>
        <v>0</v>
      </c>
      <c r="AX18" s="24">
        <f t="shared" si="42"/>
        <v>0</v>
      </c>
      <c r="AY18" s="24">
        <f t="shared" si="42"/>
        <v>1124394.2</v>
      </c>
      <c r="AZ18" s="24">
        <f t="shared" si="42"/>
        <v>468497.5833333333</v>
      </c>
      <c r="BA18" s="24">
        <f t="shared" si="42"/>
        <v>468465.3560000001</v>
      </c>
      <c r="BB18" s="24">
        <f t="shared" si="42"/>
        <v>8634.9</v>
      </c>
      <c r="BC18" s="24">
        <f t="shared" si="42"/>
        <v>3597.875</v>
      </c>
      <c r="BD18" s="24">
        <f t="shared" si="42"/>
        <v>2725.4</v>
      </c>
      <c r="BE18" s="24">
        <f t="shared" si="42"/>
        <v>0</v>
      </c>
      <c r="BF18" s="24">
        <f aca="true" t="shared" si="43" ref="BF18:BM18">SUM(BF10:BF17)</f>
        <v>0</v>
      </c>
      <c r="BG18" s="24">
        <f t="shared" si="43"/>
        <v>0</v>
      </c>
      <c r="BH18" s="24">
        <f t="shared" si="43"/>
        <v>0</v>
      </c>
      <c r="BI18" s="24">
        <f t="shared" si="43"/>
        <v>0</v>
      </c>
      <c r="BJ18" s="24">
        <f t="shared" si="43"/>
        <v>0</v>
      </c>
      <c r="BK18" s="24">
        <f t="shared" si="43"/>
        <v>0</v>
      </c>
      <c r="BL18" s="24">
        <f t="shared" si="43"/>
        <v>0</v>
      </c>
      <c r="BM18" s="24">
        <f t="shared" si="43"/>
        <v>0</v>
      </c>
      <c r="BN18" s="24">
        <f>SUM(BN10:BN17)</f>
        <v>392715</v>
      </c>
      <c r="BO18" s="24">
        <f>SUM(BO10:BO17)</f>
        <v>165268.271</v>
      </c>
      <c r="BP18" s="24">
        <f>SUM(BP10:BP17)</f>
        <v>155932.3257</v>
      </c>
      <c r="BQ18" s="12">
        <f>BP18/BO18*100</f>
        <v>94.35103589847562</v>
      </c>
      <c r="BR18" s="11">
        <f>BP18/BN18*100</f>
        <v>39.70623116000153</v>
      </c>
      <c r="BS18" s="24">
        <f aca="true" t="shared" si="44" ref="BS18:CT18">SUM(BS10:BS17)</f>
        <v>300381.7</v>
      </c>
      <c r="BT18" s="24">
        <f t="shared" si="44"/>
        <v>125159.04166666669</v>
      </c>
      <c r="BU18" s="24">
        <f t="shared" si="44"/>
        <v>110954.2447</v>
      </c>
      <c r="BV18" s="24">
        <f t="shared" si="44"/>
        <v>76274.9</v>
      </c>
      <c r="BW18" s="24">
        <f t="shared" si="44"/>
        <v>33418.22933333333</v>
      </c>
      <c r="BX18" s="24">
        <f t="shared" si="44"/>
        <v>42459.781</v>
      </c>
      <c r="BY18" s="24">
        <f t="shared" si="44"/>
        <v>0</v>
      </c>
      <c r="BZ18" s="24">
        <f t="shared" si="44"/>
        <v>0</v>
      </c>
      <c r="CA18" s="24">
        <f t="shared" si="44"/>
        <v>0</v>
      </c>
      <c r="CB18" s="24">
        <f t="shared" si="44"/>
        <v>16058.4</v>
      </c>
      <c r="CC18" s="24">
        <f t="shared" si="44"/>
        <v>6691.000000000001</v>
      </c>
      <c r="CD18" s="24">
        <f t="shared" si="44"/>
        <v>2518.3</v>
      </c>
      <c r="CE18" s="24">
        <f t="shared" si="44"/>
        <v>0</v>
      </c>
      <c r="CF18" s="24">
        <f t="shared" si="44"/>
        <v>0</v>
      </c>
      <c r="CG18" s="24">
        <f t="shared" si="44"/>
        <v>0</v>
      </c>
      <c r="CH18" s="24">
        <f t="shared" si="44"/>
        <v>25322.6</v>
      </c>
      <c r="CI18" s="24">
        <f t="shared" si="44"/>
        <v>10551.083333333334</v>
      </c>
      <c r="CJ18" s="24">
        <f t="shared" si="44"/>
        <v>8617.36</v>
      </c>
      <c r="CK18" s="24">
        <f t="shared" si="44"/>
        <v>0</v>
      </c>
      <c r="CL18" s="24">
        <f t="shared" si="44"/>
        <v>0</v>
      </c>
      <c r="CM18" s="24">
        <f t="shared" si="44"/>
        <v>0</v>
      </c>
      <c r="CN18" s="24">
        <f t="shared" si="44"/>
        <v>165348.1</v>
      </c>
      <c r="CO18" s="24">
        <f t="shared" si="44"/>
        <v>68895.04166666667</v>
      </c>
      <c r="CP18" s="24">
        <f t="shared" si="44"/>
        <v>52862.01180000001</v>
      </c>
      <c r="CQ18" s="24">
        <f t="shared" si="44"/>
        <v>74266.8</v>
      </c>
      <c r="CR18" s="24">
        <f t="shared" si="44"/>
        <v>30944.5</v>
      </c>
      <c r="CS18" s="24">
        <f t="shared" si="44"/>
        <v>16570.6068</v>
      </c>
      <c r="CT18" s="24">
        <f t="shared" si="44"/>
        <v>167.7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24">
        <f>SUM(DC10:DC17)</f>
        <v>32458.9974</v>
      </c>
      <c r="DD18" s="24">
        <f>SUM(DD10:DD17)</f>
        <v>13524.58225</v>
      </c>
      <c r="DE18" s="24">
        <f>SUM(DE10:DE17)</f>
        <v>12049.384999999998</v>
      </c>
      <c r="DF18" s="24">
        <f>SUM(DF10:DF17)</f>
        <v>0</v>
      </c>
      <c r="DG18" s="24">
        <f>SUM(DG10:DG17)</f>
        <v>2084095.9204000002</v>
      </c>
      <c r="DH18" s="12">
        <f t="shared" si="7"/>
        <v>869940.4461666666</v>
      </c>
      <c r="DI18" s="20">
        <f>V18+AA18+AF18+AK18+AP18+AU18+AX18+BA18+BD18+BG18+BJ18+BM18+BU18+BX18+CA18+CD18+CG18+CJ18+CM18+CP18+CV18+CY18+DB18+DE18+DF18</f>
        <v>818822.6412000001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v>0</v>
      </c>
      <c r="DY18" s="24">
        <f aca="true" t="shared" si="45" ref="DY18:EE18">SUM(DY10:DY17)</f>
        <v>15060</v>
      </c>
      <c r="DZ18" s="24">
        <f t="shared" si="45"/>
        <v>15060</v>
      </c>
      <c r="EA18" s="24">
        <f t="shared" si="45"/>
        <v>15060</v>
      </c>
      <c r="EB18" s="24">
        <f t="shared" si="45"/>
        <v>0</v>
      </c>
      <c r="EC18" s="24">
        <f t="shared" si="45"/>
        <v>15060</v>
      </c>
      <c r="ED18" s="24">
        <f t="shared" si="45"/>
        <v>15060</v>
      </c>
      <c r="EE18" s="24">
        <f t="shared" si="45"/>
        <v>15060</v>
      </c>
    </row>
  </sheetData>
  <sheetProtection/>
  <protectedRanges>
    <protectedRange sqref="V12:V17" name="Range4_5_1_2_1_1_2_1_1_1_1_1_1"/>
    <protectedRange sqref="AA12:AA17" name="Range4_1_1_1_2_1_1_2_1_1_1_1_1_1"/>
    <protectedRange sqref="AF12:AF17" name="Range4_2_1_1_2_1_1_2_1_1_1_1_1_1"/>
    <protectedRange sqref="AK12:AK17" name="Range4_3_1_1_2_1_1_2_1_1_1_1_1_1"/>
    <protectedRange sqref="AP12:AP17" name="Range4_4_1_1_2_1_1_2_1_1_1_1_1_1"/>
    <protectedRange sqref="BU12:BU15" name="Range5_1_1_1_2_1_1_2_1_1_1_1_1_1"/>
    <protectedRange sqref="BX12:BX17 BU16:BU17" name="Range5_2_1_1_2_1_1_2_1_1_1_1_1_1"/>
    <protectedRange sqref="V10:W10 W11:W18" name="Range4_5_1_2_1_1_1_1_1_1_1_1_1"/>
    <protectedRange sqref="AA10:AB10 AB11:AB18" name="Range4_1_1_1_2_1_1_1_1_1_1_1_1_1"/>
    <protectedRange sqref="AF10:AG10 AG11:AG18" name="Range4_2_1_1_2_1_1_1_1_1_1_1_1_1"/>
    <protectedRange sqref="AK10:AL10 AL11:AL18" name="Range4_3_1_1_2_1_1_1_1_1_1_1_1_1"/>
    <protectedRange sqref="AP10:AQ10 AQ11:AQ18" name="Range4_4_1_1_2_1_1_1_1_1_1_1_1_1"/>
    <protectedRange sqref="BU10" name="Range5_1_1_1_2_1_1_1_1_1_1_1_1_1"/>
    <protectedRange sqref="BX10" name="Range5_2_1_1_2_1_1_1_1_1_1_1_1_1"/>
    <protectedRange sqref="C13:D17 C10:D11" name="Range1_1_1"/>
  </protectedRanges>
  <mergeCells count="132">
    <mergeCell ref="CT7:CT8"/>
    <mergeCell ref="DF7:DF8"/>
    <mergeCell ref="DG7:DG8"/>
    <mergeCell ref="DW7:DX7"/>
    <mergeCell ref="DZ7:EA7"/>
    <mergeCell ref="DK7:DL7"/>
    <mergeCell ref="DN7:DO7"/>
    <mergeCell ref="BK7:BK8"/>
    <mergeCell ref="BL7:BM7"/>
    <mergeCell ref="DS7:DS8"/>
    <mergeCell ref="CZ7:CZ8"/>
    <mergeCell ref="DP7:DP8"/>
    <mergeCell ref="DC7:DC8"/>
    <mergeCell ref="DM7:DM8"/>
    <mergeCell ref="CK7:CK8"/>
    <mergeCell ref="CQ7:CQ8"/>
    <mergeCell ref="CW7:CW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</mergeCells>
  <printOptions/>
  <pageMargins left="0.2362204724409449" right="0.15748031496062992" top="0.2755905511811024" bottom="0.35433070866141736" header="0.1968503937007874" footer="0.1968503937007874"/>
  <pageSetup horizontalDpi="600" verticalDpi="600" orientation="landscape" scale="68" r:id="rId1"/>
  <colBreaks count="6" manualBreakCount="6">
    <brk id="14" max="20" man="1"/>
    <brk id="29" max="65535" man="1"/>
    <brk id="47" max="65535" man="1"/>
    <brk id="65" max="65535" man="1"/>
    <brk id="82" max="65535" man="1"/>
    <brk id="10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2019-06-04T05:28:13Z</cp:lastPrinted>
  <dcterms:created xsi:type="dcterms:W3CDTF">2002-03-15T09:46:46Z</dcterms:created>
  <dcterms:modified xsi:type="dcterms:W3CDTF">2019-06-04T06:30:22Z</dcterms:modified>
  <cp:category/>
  <cp:version/>
  <cp:contentType/>
  <cp:contentStatus/>
</cp:coreProperties>
</file>