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225" activeTab="0"/>
  </bookViews>
  <sheets>
    <sheet name="Лист1" sheetId="1" r:id="rId1"/>
    <sheet name="Лист3" sheetId="2" r:id="rId2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<sst xmlns="http://schemas.openxmlformats.org/spreadsheetml/2006/main" count="175" uniqueCount="67">
  <si>
    <t xml:space="preserve"> Հ Ա Շ Վ Ե Տ Վ ՈՒ Թ Յ ՈՒ Ն</t>
  </si>
  <si>
    <t>հազար դրամ</t>
  </si>
  <si>
    <t>Հ/հ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</si>
  <si>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</si>
  <si>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</si>
  <si>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</si>
  <si>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</si>
  <si>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</si>
  <si>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</si>
  <si>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</si>
  <si>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</si>
  <si>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</si>
  <si>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</si>
  <si>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</si>
  <si>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</si>
  <si>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</si>
  <si>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</si>
  <si>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</si>
  <si>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այդ թվում`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</si>
  <si>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</si>
  <si>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</si>
  <si>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</si>
  <si>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</si>
  <si>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>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</si>
  <si>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</si>
  <si>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</si>
  <si>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t>տող 1120
1.2 Գույքային հարկեր այլ գույքից
այդ թվում`
Գույքահարկ փոխադրամիջոցների համար</t>
  </si>
  <si>
    <t>տող 1131
Տեղական տուրքեր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</si>
  <si>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</si>
  <si>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</si>
  <si>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</si>
  <si>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</si>
  <si>
    <t>տող1256
գ) Պետական բյուջեից համայնքի վարչական բյուջեին տրամադրվող այլ դոտացիաներ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</si>
  <si>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</si>
  <si>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</si>
  <si>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</si>
  <si>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</si>
  <si>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</si>
  <si>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</si>
  <si>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</si>
  <si>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տող 1341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</si>
  <si>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</si>
  <si>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</si>
  <si>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
Տեղական վճարներ</t>
  </si>
  <si>
    <t>Աղբահանության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</si>
  <si>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</si>
  <si>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</si>
  <si>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</si>
  <si>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</si>
  <si>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</si>
  <si>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</si>
  <si>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ծրագիր տարեկան                                                                                                                           </t>
  </si>
  <si>
    <t xml:space="preserve">փաստ.  
Կատ.                                                                     </t>
  </si>
  <si>
    <t>կատ. %-ը</t>
  </si>
  <si>
    <t xml:space="preserve">ծրագիր 1 ամիս                                                                                                                           </t>
  </si>
  <si>
    <t xml:space="preserve">փաստ.                                                                       </t>
  </si>
  <si>
    <t>Արենի</t>
  </si>
  <si>
    <t>Գլաձոր</t>
  </si>
  <si>
    <t>Եղեգիս</t>
  </si>
  <si>
    <t>Եղեգնաձոր</t>
  </si>
  <si>
    <t>Մալիշկա</t>
  </si>
  <si>
    <t>Վայք</t>
  </si>
  <si>
    <t>Զառիթափ</t>
  </si>
  <si>
    <t>Ջերմուկ</t>
  </si>
  <si>
    <t>Ընդամենը</t>
  </si>
  <si>
    <t xml:space="preserve">ծրագիր 9 ամիս                                                                                                                           </t>
  </si>
  <si>
    <t xml:space="preserve">  ՀՀ ՎԱՅՈՑ ՁՈՐԻ ՄԱՐԶԻ ՀԱՄԱՅՆՔՆԵՐԻ ԲՅՈՒՋԵՏԱՅԻՆ ԵԿԱՄՈՒՏՆԵՐԻ ՆԱԽՆԱԿԱՆ ՀԱՇՎԱՐԿԱՅԻՆ ՏՎՅԱԼՆԵՐԻ  ՎԵՐԱԲԵՐՅԱԼ 
01.10.2018թ.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</si>
</sst>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0"/>
      <name val="Arial LatArm"/>
      <family val="0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6" fillId="33" borderId="11" xfId="0" applyNumberFormat="1" applyFont="1" applyFill="1" applyBorder="1" applyAlignment="1" applyProtection="1">
      <alignment vertical="center" wrapText="1"/>
      <protection/>
    </xf>
    <xf numFmtId="4" fontId="6" fillId="33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6" fillId="36" borderId="14" xfId="0" applyFont="1" applyFill="1" applyBorder="1" applyAlignment="1" applyProtection="1">
      <alignment horizontal="center" vertical="center" wrapText="1"/>
      <protection/>
    </xf>
    <xf numFmtId="3" fontId="2" fillId="35" borderId="13" xfId="0" applyNumberFormat="1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>
      <alignment horizontal="left" vertical="center" wrapText="1"/>
    </xf>
    <xf numFmtId="165" fontId="44" fillId="35" borderId="13" xfId="0" applyNumberFormat="1" applyFont="1" applyFill="1" applyBorder="1" applyAlignment="1" applyProtection="1">
      <alignment horizontal="right" vertical="center"/>
      <protection locked="0"/>
    </xf>
    <xf numFmtId="165" fontId="2" fillId="0" borderId="13" xfId="0" applyNumberFormat="1" applyFont="1" applyBorder="1" applyAlignment="1" applyProtection="1">
      <alignment horizontal="center" vertical="center" wrapText="1"/>
      <protection locked="0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165" fontId="44" fillId="35" borderId="13" xfId="0" applyNumberFormat="1" applyFont="1" applyFill="1" applyBorder="1" applyAlignment="1" applyProtection="1">
      <alignment horizontal="right" vertical="center" wrapText="1"/>
      <protection/>
    </xf>
    <xf numFmtId="165" fontId="2" fillId="0" borderId="15" xfId="0" applyNumberFormat="1" applyFont="1" applyBorder="1" applyAlignment="1" applyProtection="1">
      <alignment horizontal="right" vertical="center"/>
      <protection locked="0"/>
    </xf>
    <xf numFmtId="165" fontId="2" fillId="0" borderId="13" xfId="0" applyNumberFormat="1" applyFont="1" applyBorder="1" applyAlignment="1" applyProtection="1">
      <alignment horizontal="right" vertical="center"/>
      <protection locked="0"/>
    </xf>
    <xf numFmtId="165" fontId="10" fillId="35" borderId="13" xfId="0" applyNumberFormat="1" applyFont="1" applyFill="1" applyBorder="1" applyAlignment="1" applyProtection="1">
      <alignment/>
      <protection locked="0"/>
    </xf>
    <xf numFmtId="165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165" fontId="2" fillId="35" borderId="13" xfId="0" applyNumberFormat="1" applyFont="1" applyFill="1" applyBorder="1" applyAlignment="1" applyProtection="1">
      <alignment/>
      <protection locked="0"/>
    </xf>
    <xf numFmtId="165" fontId="44" fillId="0" borderId="13" xfId="0" applyNumberFormat="1" applyFont="1" applyBorder="1" applyAlignment="1" applyProtection="1">
      <alignment horizontal="right" vertical="center"/>
      <protection locked="0"/>
    </xf>
    <xf numFmtId="0" fontId="44" fillId="35" borderId="13" xfId="0" applyFont="1" applyFill="1" applyBorder="1" applyAlignment="1">
      <alignment horizontal="left" vertical="center" wrapText="1"/>
    </xf>
    <xf numFmtId="165" fontId="6" fillId="35" borderId="13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0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6" fillId="0" borderId="16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  <xf numFmtId="4" fontId="6" fillId="34" borderId="14" xfId="0" applyNumberFormat="1" applyFont="1" applyFill="1" applyBorder="1" applyAlignment="1" applyProtection="1">
      <alignment horizontal="center" vertical="center" wrapText="1"/>
      <protection/>
    </xf>
    <xf numFmtId="4" fontId="6" fillId="34" borderId="16" xfId="0" applyNumberFormat="1" applyFont="1" applyFill="1" applyBorder="1" applyAlignment="1" applyProtection="1">
      <alignment horizontal="center" vertical="center" wrapText="1"/>
      <protection/>
    </xf>
    <xf numFmtId="4" fontId="6" fillId="34" borderId="17" xfId="0" applyNumberFormat="1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2" fillId="37" borderId="19" xfId="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7" borderId="20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7" fillId="37" borderId="18" xfId="0" applyNumberFormat="1" applyFont="1" applyFill="1" applyBorder="1" applyAlignment="1" applyProtection="1">
      <alignment horizontal="center" vertical="center" wrapText="1"/>
      <protection/>
    </xf>
    <xf numFmtId="0" fontId="7" fillId="37" borderId="22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34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38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4" fontId="6" fillId="7" borderId="21" xfId="0" applyNumberFormat="1" applyFont="1" applyFill="1" applyBorder="1" applyAlignment="1" applyProtection="1">
      <alignment horizontal="center" vertical="center" wrapText="1"/>
      <protection/>
    </xf>
    <xf numFmtId="4" fontId="6" fillId="7" borderId="18" xfId="0" applyNumberFormat="1" applyFont="1" applyFill="1" applyBorder="1" applyAlignment="1" applyProtection="1">
      <alignment horizontal="center" vertical="center" wrapText="1"/>
      <protection/>
    </xf>
    <xf numFmtId="4" fontId="6" fillId="7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" fontId="7" fillId="0" borderId="18" xfId="0" applyNumberFormat="1" applyFont="1" applyBorder="1" applyAlignment="1" applyProtection="1">
      <alignment horizontal="center" vertical="center" wrapText="1"/>
      <protection/>
    </xf>
    <xf numFmtId="4" fontId="7" fillId="0" borderId="22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6" fillId="37" borderId="11" xfId="0" applyNumberFormat="1" applyFont="1" applyFill="1" applyBorder="1" applyAlignment="1" applyProtection="1">
      <alignment horizontal="center" vertical="center" wrapText="1"/>
      <protection/>
    </xf>
    <xf numFmtId="4" fontId="6" fillId="37" borderId="12" xfId="0" applyNumberFormat="1" applyFont="1" applyFill="1" applyBorder="1" applyAlignment="1" applyProtection="1">
      <alignment horizontal="center" vertical="center" wrapText="1"/>
      <protection/>
    </xf>
    <xf numFmtId="4" fontId="6" fillId="37" borderId="0" xfId="0" applyNumberFormat="1" applyFont="1" applyFill="1" applyBorder="1" applyAlignment="1" applyProtection="1">
      <alignment horizontal="center" vertical="center" wrapText="1"/>
      <protection/>
    </xf>
    <xf numFmtId="4" fontId="6" fillId="37" borderId="19" xfId="0" applyNumberFormat="1" applyFont="1" applyFill="1" applyBorder="1" applyAlignment="1" applyProtection="1">
      <alignment horizontal="center" vertical="center" wrapText="1"/>
      <protection/>
    </xf>
    <xf numFmtId="4" fontId="6" fillId="37" borderId="10" xfId="0" applyNumberFormat="1" applyFont="1" applyFill="1" applyBorder="1" applyAlignment="1" applyProtection="1">
      <alignment horizontal="center" vertical="center" wrapText="1"/>
      <protection/>
    </xf>
    <xf numFmtId="4" fontId="6" fillId="37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88"/>
  <sheetViews>
    <sheetView tabSelected="1" zoomScalePageLayoutView="0" workbookViewId="0" topLeftCell="A1">
      <selection activeCell="C4" sqref="C4:C7"/>
    </sheetView>
  </sheetViews>
  <sheetFormatPr defaultColWidth="11.00390625" defaultRowHeight="15"/>
  <cols>
    <col min="1" max="1" width="5.57421875" style="5" customWidth="1"/>
    <col min="2" max="2" width="12.28125" style="5" customWidth="1"/>
    <col min="3" max="3" width="11.140625" style="5" customWidth="1"/>
    <col min="4" max="4" width="10.421875" style="5" customWidth="1"/>
    <col min="5" max="6" width="13.8515625" style="5" customWidth="1"/>
    <col min="7" max="7" width="13.00390625" style="5" customWidth="1"/>
    <col min="8" max="8" width="9.421875" style="5" customWidth="1"/>
    <col min="9" max="10" width="13.8515625" style="5" customWidth="1"/>
    <col min="11" max="11" width="14.00390625" style="5" customWidth="1"/>
    <col min="12" max="12" width="9.7109375" style="5" customWidth="1"/>
    <col min="13" max="14" width="11.8515625" style="5" customWidth="1"/>
    <col min="15" max="15" width="14.140625" style="5" customWidth="1"/>
    <col min="16" max="16" width="10.8515625" style="5" customWidth="1"/>
    <col min="17" max="17" width="12.421875" style="5" customWidth="1"/>
    <col min="18" max="18" width="10.140625" style="5" customWidth="1"/>
    <col min="19" max="19" width="10.57421875" style="5" customWidth="1"/>
    <col min="20" max="20" width="10.8515625" style="5" customWidth="1"/>
    <col min="21" max="21" width="12.00390625" style="5" customWidth="1"/>
    <col min="22" max="22" width="10.28125" style="5" customWidth="1"/>
    <col min="23" max="23" width="11.00390625" style="5" customWidth="1"/>
    <col min="24" max="24" width="9.28125" style="5" customWidth="1"/>
    <col min="25" max="25" width="13.140625" style="5" customWidth="1"/>
    <col min="26" max="26" width="11.140625" style="5" customWidth="1"/>
    <col min="27" max="27" width="12.57421875" style="5" customWidth="1"/>
    <col min="28" max="28" width="8.57421875" style="5" customWidth="1"/>
    <col min="29" max="29" width="10.57421875" style="5" customWidth="1"/>
    <col min="30" max="30" width="10.00390625" style="5" customWidth="1"/>
    <col min="31" max="31" width="9.28125" style="5" customWidth="1"/>
    <col min="32" max="32" width="9.7109375" style="5" customWidth="1"/>
    <col min="33" max="34" width="10.7109375" style="5" customWidth="1"/>
    <col min="35" max="35" width="10.28125" style="5" customWidth="1"/>
    <col min="36" max="36" width="8.7109375" style="5" customWidth="1"/>
    <col min="37" max="39" width="10.7109375" style="5" customWidth="1"/>
    <col min="40" max="40" width="11.421875" style="5" customWidth="1"/>
    <col min="41" max="41" width="11.57421875" style="5" customWidth="1"/>
    <col min="42" max="42" width="15.28125" style="5" customWidth="1"/>
    <col min="43" max="43" width="12.421875" style="5" customWidth="1"/>
    <col min="44" max="44" width="13.28125" style="5" customWidth="1"/>
    <col min="45" max="46" width="12.00390625" style="5" customWidth="1"/>
    <col min="47" max="47" width="13.421875" style="5" customWidth="1"/>
    <col min="48" max="50" width="12.57421875" style="5" hidden="1" customWidth="1"/>
    <col min="51" max="56" width="10.140625" style="5" customWidth="1"/>
    <col min="57" max="57" width="11.57421875" style="5" customWidth="1"/>
    <col min="58" max="58" width="12.00390625" style="5" customWidth="1"/>
    <col min="59" max="60" width="10.421875" style="5" customWidth="1"/>
    <col min="61" max="61" width="11.8515625" style="5" customWidth="1"/>
    <col min="62" max="62" width="11.28125" style="5" bestFit="1" customWidth="1"/>
    <col min="63" max="66" width="10.421875" style="5" customWidth="1"/>
    <col min="67" max="81" width="10.7109375" style="5" customWidth="1"/>
    <col min="82" max="84" width="11.28125" style="5" bestFit="1" customWidth="1"/>
    <col min="85" max="86" width="10.140625" style="5" bestFit="1" customWidth="1"/>
    <col min="87" max="87" width="10.421875" style="5" customWidth="1"/>
    <col min="88" max="96" width="9.00390625" style="5" customWidth="1"/>
    <col min="97" max="97" width="11.8515625" style="5" bestFit="1" customWidth="1"/>
    <col min="98" max="98" width="10.140625" style="5" bestFit="1" customWidth="1"/>
    <col min="99" max="99" width="9.00390625" style="5" customWidth="1"/>
    <col min="100" max="100" width="9.140625" style="5" customWidth="1"/>
    <col min="101" max="102" width="13.7109375" style="5" customWidth="1"/>
    <col min="103" max="103" width="14.421875" style="5" customWidth="1"/>
    <col min="104" max="104" width="12.7109375" style="5" customWidth="1"/>
    <col min="105" max="105" width="10.421875" style="5" customWidth="1"/>
    <col min="106" max="106" width="13.28125" style="5" customWidth="1"/>
    <col min="107" max="107" width="11.57421875" style="5" customWidth="1"/>
    <col min="108" max="108" width="13.00390625" style="5" customWidth="1"/>
    <col min="109" max="109" width="10.8515625" style="5" customWidth="1"/>
    <col min="110" max="110" width="11.8515625" style="5" customWidth="1"/>
    <col min="111" max="111" width="10.421875" style="5" customWidth="1"/>
    <col min="112" max="112" width="14.140625" style="5" customWidth="1"/>
    <col min="113" max="113" width="12.28125" style="5" customWidth="1"/>
    <col min="114" max="114" width="10.7109375" style="5" customWidth="1"/>
    <col min="115" max="115" width="11.421875" style="5" customWidth="1"/>
    <col min="116" max="116" width="9.140625" style="5" customWidth="1"/>
    <col min="117" max="117" width="12.8515625" style="5" customWidth="1"/>
    <col min="118" max="118" width="13.421875" style="5" customWidth="1"/>
    <col min="119" max="16384" width="11.00390625" style="5" customWidth="1"/>
  </cols>
  <sheetData>
    <row r="1" spans="1:116" ht="16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</row>
    <row r="2" spans="1:116" ht="32.25" customHeight="1">
      <c r="A2" s="39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6"/>
      <c r="R2" s="6"/>
      <c r="S2" s="6"/>
      <c r="T2" s="6"/>
      <c r="U2" s="7"/>
      <c r="V2" s="7"/>
      <c r="W2" s="7"/>
      <c r="X2" s="7"/>
      <c r="Y2" s="7"/>
      <c r="Z2" s="7"/>
      <c r="AA2" s="7"/>
      <c r="AB2" s="7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</row>
    <row r="3" spans="2:39" ht="16.5" customHeight="1">
      <c r="B3" s="8"/>
      <c r="O3" s="40" t="s">
        <v>1</v>
      </c>
      <c r="P3" s="40"/>
      <c r="Q3" s="40"/>
      <c r="R3" s="40"/>
      <c r="S3" s="40"/>
      <c r="T3" s="9"/>
      <c r="W3" s="10"/>
      <c r="X3" s="11"/>
      <c r="Y3" s="11"/>
      <c r="Z3" s="11"/>
      <c r="AA3" s="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118" s="14" customFormat="1" ht="21" customHeight="1">
      <c r="A4" s="41" t="s">
        <v>2</v>
      </c>
      <c r="B4" s="42" t="s">
        <v>3</v>
      </c>
      <c r="C4" s="43" t="s">
        <v>4</v>
      </c>
      <c r="D4" s="43" t="s">
        <v>5</v>
      </c>
      <c r="E4" s="37" t="s">
        <v>6</v>
      </c>
      <c r="F4" s="37"/>
      <c r="G4" s="37"/>
      <c r="H4" s="37"/>
      <c r="I4" s="37" t="s">
        <v>7</v>
      </c>
      <c r="J4" s="37"/>
      <c r="K4" s="37"/>
      <c r="L4" s="37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3"/>
      <c r="CV4" s="48" t="s">
        <v>8</v>
      </c>
      <c r="CW4" s="85" t="s">
        <v>9</v>
      </c>
      <c r="CX4" s="85"/>
      <c r="CY4" s="86"/>
      <c r="CZ4" s="47" t="s">
        <v>10</v>
      </c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8" t="s">
        <v>8</v>
      </c>
      <c r="DM4" s="51" t="s">
        <v>11</v>
      </c>
      <c r="DN4" s="52"/>
    </row>
    <row r="5" spans="1:118" s="14" customFormat="1" ht="35.25" customHeight="1">
      <c r="A5" s="41"/>
      <c r="B5" s="42"/>
      <c r="C5" s="44"/>
      <c r="D5" s="44"/>
      <c r="E5" s="37"/>
      <c r="F5" s="37"/>
      <c r="G5" s="37"/>
      <c r="H5" s="37"/>
      <c r="I5" s="37"/>
      <c r="J5" s="37"/>
      <c r="K5" s="37"/>
      <c r="L5" s="37"/>
      <c r="M5" s="57" t="s">
        <v>12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8"/>
      <c r="AN5" s="46" t="s">
        <v>13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59" t="s">
        <v>14</v>
      </c>
      <c r="BC5" s="59"/>
      <c r="BD5" s="59"/>
      <c r="BE5" s="46" t="s">
        <v>15</v>
      </c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60" t="s">
        <v>16</v>
      </c>
      <c r="BV5" s="61"/>
      <c r="BW5" s="61"/>
      <c r="BX5" s="61"/>
      <c r="BY5" s="61"/>
      <c r="BZ5" s="61"/>
      <c r="CA5" s="61"/>
      <c r="CB5" s="61"/>
      <c r="CC5" s="62"/>
      <c r="CD5" s="46" t="s">
        <v>17</v>
      </c>
      <c r="CE5" s="46"/>
      <c r="CF5" s="46"/>
      <c r="CG5" s="73" t="s">
        <v>18</v>
      </c>
      <c r="CH5" s="74"/>
      <c r="CI5" s="75"/>
      <c r="CJ5" s="46" t="s">
        <v>17</v>
      </c>
      <c r="CK5" s="46"/>
      <c r="CL5" s="46"/>
      <c r="CM5" s="46" t="s">
        <v>19</v>
      </c>
      <c r="CN5" s="46"/>
      <c r="CO5" s="46"/>
      <c r="CP5" s="67" t="s">
        <v>20</v>
      </c>
      <c r="CQ5" s="67"/>
      <c r="CR5" s="68"/>
      <c r="CS5" s="59" t="s">
        <v>21</v>
      </c>
      <c r="CT5" s="59"/>
      <c r="CU5" s="59"/>
      <c r="CV5" s="49"/>
      <c r="CW5" s="87"/>
      <c r="CX5" s="87"/>
      <c r="CY5" s="88"/>
      <c r="CZ5" s="79"/>
      <c r="DA5" s="80"/>
      <c r="DB5" s="80"/>
      <c r="DC5" s="80"/>
      <c r="DD5" s="67" t="s">
        <v>22</v>
      </c>
      <c r="DE5" s="68"/>
      <c r="DF5" s="78"/>
      <c r="DG5" s="78"/>
      <c r="DH5" s="78"/>
      <c r="DI5" s="78"/>
      <c r="DJ5" s="78"/>
      <c r="DK5" s="78"/>
      <c r="DL5" s="49"/>
      <c r="DM5" s="53"/>
      <c r="DN5" s="54"/>
    </row>
    <row r="6" spans="1:118" s="14" customFormat="1" ht="189" customHeight="1">
      <c r="A6" s="41"/>
      <c r="B6" s="42"/>
      <c r="C6" s="44"/>
      <c r="D6" s="44"/>
      <c r="E6" s="37"/>
      <c r="F6" s="37"/>
      <c r="G6" s="37"/>
      <c r="H6" s="37"/>
      <c r="I6" s="37"/>
      <c r="J6" s="37"/>
      <c r="K6" s="37"/>
      <c r="L6" s="37"/>
      <c r="M6" s="63" t="s">
        <v>23</v>
      </c>
      <c r="N6" s="63"/>
      <c r="O6" s="63"/>
      <c r="P6" s="64"/>
      <c r="Q6" s="65" t="s">
        <v>24</v>
      </c>
      <c r="R6" s="65"/>
      <c r="S6" s="65"/>
      <c r="T6" s="66"/>
      <c r="U6" s="65" t="s">
        <v>25</v>
      </c>
      <c r="V6" s="65"/>
      <c r="W6" s="65"/>
      <c r="X6" s="66"/>
      <c r="Y6" s="65" t="s">
        <v>26</v>
      </c>
      <c r="Z6" s="65"/>
      <c r="AA6" s="65"/>
      <c r="AB6" s="66"/>
      <c r="AC6" s="65" t="s">
        <v>27</v>
      </c>
      <c r="AD6" s="65"/>
      <c r="AE6" s="65"/>
      <c r="AF6" s="66"/>
      <c r="AG6" s="65" t="s">
        <v>28</v>
      </c>
      <c r="AH6" s="65"/>
      <c r="AI6" s="65"/>
      <c r="AJ6" s="66"/>
      <c r="AK6" s="37" t="s">
        <v>29</v>
      </c>
      <c r="AL6" s="37"/>
      <c r="AM6" s="37"/>
      <c r="AN6" s="69" t="s">
        <v>30</v>
      </c>
      <c r="AO6" s="69"/>
      <c r="AP6" s="69" t="s">
        <v>31</v>
      </c>
      <c r="AQ6" s="69"/>
      <c r="AR6" s="69"/>
      <c r="AS6" s="46" t="s">
        <v>32</v>
      </c>
      <c r="AT6" s="46"/>
      <c r="AU6" s="46"/>
      <c r="AV6" s="69" t="s">
        <v>33</v>
      </c>
      <c r="AW6" s="69"/>
      <c r="AX6" s="69"/>
      <c r="AY6" s="46" t="s">
        <v>34</v>
      </c>
      <c r="AZ6" s="46"/>
      <c r="BA6" s="46"/>
      <c r="BB6" s="59"/>
      <c r="BC6" s="59"/>
      <c r="BD6" s="59"/>
      <c r="BE6" s="70" t="s">
        <v>35</v>
      </c>
      <c r="BF6" s="70"/>
      <c r="BG6" s="70"/>
      <c r="BH6" s="70"/>
      <c r="BI6" s="59" t="s">
        <v>36</v>
      </c>
      <c r="BJ6" s="59"/>
      <c r="BK6" s="59"/>
      <c r="BL6" s="59" t="s">
        <v>37</v>
      </c>
      <c r="BM6" s="59"/>
      <c r="BN6" s="59"/>
      <c r="BO6" s="59" t="s">
        <v>38</v>
      </c>
      <c r="BP6" s="59"/>
      <c r="BQ6" s="59"/>
      <c r="BR6" s="59" t="s">
        <v>39</v>
      </c>
      <c r="BS6" s="59"/>
      <c r="BT6" s="59"/>
      <c r="BU6" s="76" t="s">
        <v>40</v>
      </c>
      <c r="BV6" s="76"/>
      <c r="BW6" s="76"/>
      <c r="BX6" s="77" t="s">
        <v>41</v>
      </c>
      <c r="BY6" s="77"/>
      <c r="BZ6" s="77"/>
      <c r="CA6" s="59" t="s">
        <v>42</v>
      </c>
      <c r="CB6" s="59"/>
      <c r="CC6" s="59"/>
      <c r="CD6" s="59" t="s">
        <v>43</v>
      </c>
      <c r="CE6" s="59"/>
      <c r="CF6" s="59"/>
      <c r="CG6" s="82" t="s">
        <v>44</v>
      </c>
      <c r="CH6" s="83"/>
      <c r="CI6" s="84"/>
      <c r="CJ6" s="59" t="s">
        <v>45</v>
      </c>
      <c r="CK6" s="59"/>
      <c r="CL6" s="59"/>
      <c r="CM6" s="46"/>
      <c r="CN6" s="46"/>
      <c r="CO6" s="46"/>
      <c r="CP6" s="71"/>
      <c r="CQ6" s="71"/>
      <c r="CR6" s="72"/>
      <c r="CS6" s="59"/>
      <c r="CT6" s="59"/>
      <c r="CU6" s="59"/>
      <c r="CV6" s="49"/>
      <c r="CW6" s="89"/>
      <c r="CX6" s="89"/>
      <c r="CY6" s="90"/>
      <c r="CZ6" s="67" t="s">
        <v>46</v>
      </c>
      <c r="DA6" s="68"/>
      <c r="DB6" s="67" t="s">
        <v>47</v>
      </c>
      <c r="DC6" s="68"/>
      <c r="DD6" s="71"/>
      <c r="DE6" s="72"/>
      <c r="DF6" s="67" t="s">
        <v>48</v>
      </c>
      <c r="DG6" s="68"/>
      <c r="DH6" s="67" t="s">
        <v>49</v>
      </c>
      <c r="DI6" s="68"/>
      <c r="DJ6" s="81" t="s">
        <v>50</v>
      </c>
      <c r="DK6" s="81"/>
      <c r="DL6" s="49"/>
      <c r="DM6" s="55"/>
      <c r="DN6" s="56"/>
    </row>
    <row r="7" spans="1:118" s="14" customFormat="1" ht="32.25" customHeight="1">
      <c r="A7" s="41"/>
      <c r="B7" s="42"/>
      <c r="C7" s="45"/>
      <c r="D7" s="45"/>
      <c r="E7" s="15" t="s">
        <v>51</v>
      </c>
      <c r="F7" s="15" t="s">
        <v>65</v>
      </c>
      <c r="G7" s="16" t="s">
        <v>52</v>
      </c>
      <c r="H7" s="16" t="s">
        <v>53</v>
      </c>
      <c r="I7" s="15" t="s">
        <v>51</v>
      </c>
      <c r="J7" s="15" t="s">
        <v>65</v>
      </c>
      <c r="K7" s="16" t="s">
        <v>52</v>
      </c>
      <c r="L7" s="16" t="s">
        <v>53</v>
      </c>
      <c r="M7" s="15" t="s">
        <v>51</v>
      </c>
      <c r="N7" s="15" t="s">
        <v>65</v>
      </c>
      <c r="O7" s="16" t="s">
        <v>52</v>
      </c>
      <c r="P7" s="16" t="s">
        <v>53</v>
      </c>
      <c r="Q7" s="15" t="s">
        <v>51</v>
      </c>
      <c r="R7" s="15" t="s">
        <v>65</v>
      </c>
      <c r="S7" s="16" t="s">
        <v>52</v>
      </c>
      <c r="T7" s="16" t="s">
        <v>53</v>
      </c>
      <c r="U7" s="15" t="s">
        <v>51</v>
      </c>
      <c r="V7" s="15" t="s">
        <v>65</v>
      </c>
      <c r="W7" s="16" t="s">
        <v>52</v>
      </c>
      <c r="X7" s="16" t="s">
        <v>53</v>
      </c>
      <c r="Y7" s="15" t="s">
        <v>51</v>
      </c>
      <c r="Z7" s="15" t="s">
        <v>65</v>
      </c>
      <c r="AA7" s="16" t="s">
        <v>52</v>
      </c>
      <c r="AB7" s="16" t="s">
        <v>53</v>
      </c>
      <c r="AC7" s="15" t="s">
        <v>51</v>
      </c>
      <c r="AD7" s="15" t="s">
        <v>65</v>
      </c>
      <c r="AE7" s="16" t="s">
        <v>52</v>
      </c>
      <c r="AF7" s="16" t="s">
        <v>53</v>
      </c>
      <c r="AG7" s="15" t="s">
        <v>51</v>
      </c>
      <c r="AH7" s="15" t="s">
        <v>65</v>
      </c>
      <c r="AI7" s="16" t="s">
        <v>52</v>
      </c>
      <c r="AJ7" s="16" t="s">
        <v>53</v>
      </c>
      <c r="AK7" s="15" t="s">
        <v>51</v>
      </c>
      <c r="AL7" s="15" t="s">
        <v>65</v>
      </c>
      <c r="AM7" s="16" t="s">
        <v>52</v>
      </c>
      <c r="AN7" s="15" t="s">
        <v>51</v>
      </c>
      <c r="AO7" s="16" t="s">
        <v>52</v>
      </c>
      <c r="AP7" s="15" t="s">
        <v>51</v>
      </c>
      <c r="AQ7" s="15" t="s">
        <v>65</v>
      </c>
      <c r="AR7" s="16" t="s">
        <v>52</v>
      </c>
      <c r="AS7" s="15" t="s">
        <v>51</v>
      </c>
      <c r="AT7" s="15" t="s">
        <v>65</v>
      </c>
      <c r="AU7" s="16" t="s">
        <v>52</v>
      </c>
      <c r="AV7" s="15" t="s">
        <v>51</v>
      </c>
      <c r="AW7" s="15" t="s">
        <v>54</v>
      </c>
      <c r="AX7" s="16" t="s">
        <v>52</v>
      </c>
      <c r="AY7" s="15" t="s">
        <v>51</v>
      </c>
      <c r="AZ7" s="15" t="s">
        <v>65</v>
      </c>
      <c r="BA7" s="16" t="s">
        <v>52</v>
      </c>
      <c r="BB7" s="15" t="s">
        <v>51</v>
      </c>
      <c r="BC7" s="15" t="s">
        <v>65</v>
      </c>
      <c r="BD7" s="16" t="s">
        <v>52</v>
      </c>
      <c r="BE7" s="15" t="s">
        <v>51</v>
      </c>
      <c r="BF7" s="15" t="s">
        <v>65</v>
      </c>
      <c r="BG7" s="16" t="s">
        <v>52</v>
      </c>
      <c r="BH7" s="16" t="s">
        <v>53</v>
      </c>
      <c r="BI7" s="15" t="s">
        <v>51</v>
      </c>
      <c r="BJ7" s="15" t="s">
        <v>65</v>
      </c>
      <c r="BK7" s="16" t="s">
        <v>52</v>
      </c>
      <c r="BL7" s="15" t="s">
        <v>51</v>
      </c>
      <c r="BM7" s="15" t="s">
        <v>65</v>
      </c>
      <c r="BN7" s="16" t="s">
        <v>52</v>
      </c>
      <c r="BO7" s="15" t="s">
        <v>51</v>
      </c>
      <c r="BP7" s="15" t="s">
        <v>65</v>
      </c>
      <c r="BQ7" s="16" t="s">
        <v>52</v>
      </c>
      <c r="BR7" s="15" t="s">
        <v>51</v>
      </c>
      <c r="BS7" s="15" t="s">
        <v>65</v>
      </c>
      <c r="BT7" s="16" t="s">
        <v>52</v>
      </c>
      <c r="BU7" s="15" t="s">
        <v>51</v>
      </c>
      <c r="BV7" s="15" t="s">
        <v>65</v>
      </c>
      <c r="BW7" s="16" t="s">
        <v>52</v>
      </c>
      <c r="BX7" s="15" t="s">
        <v>51</v>
      </c>
      <c r="BY7" s="15" t="s">
        <v>65</v>
      </c>
      <c r="BZ7" s="16" t="s">
        <v>52</v>
      </c>
      <c r="CA7" s="15" t="s">
        <v>51</v>
      </c>
      <c r="CB7" s="15" t="s">
        <v>65</v>
      </c>
      <c r="CC7" s="16" t="s">
        <v>52</v>
      </c>
      <c r="CD7" s="15" t="s">
        <v>51</v>
      </c>
      <c r="CE7" s="15" t="s">
        <v>65</v>
      </c>
      <c r="CF7" s="16" t="s">
        <v>52</v>
      </c>
      <c r="CG7" s="15" t="s">
        <v>51</v>
      </c>
      <c r="CH7" s="15" t="s">
        <v>65</v>
      </c>
      <c r="CI7" s="16" t="s">
        <v>52</v>
      </c>
      <c r="CJ7" s="15" t="s">
        <v>51</v>
      </c>
      <c r="CK7" s="15" t="s">
        <v>65</v>
      </c>
      <c r="CL7" s="16" t="s">
        <v>52</v>
      </c>
      <c r="CM7" s="15" t="s">
        <v>51</v>
      </c>
      <c r="CN7" s="15" t="s">
        <v>65</v>
      </c>
      <c r="CO7" s="16" t="s">
        <v>52</v>
      </c>
      <c r="CP7" s="15" t="s">
        <v>51</v>
      </c>
      <c r="CQ7" s="15" t="s">
        <v>65</v>
      </c>
      <c r="CR7" s="16" t="s">
        <v>52</v>
      </c>
      <c r="CS7" s="15" t="s">
        <v>51</v>
      </c>
      <c r="CT7" s="15" t="s">
        <v>65</v>
      </c>
      <c r="CU7" s="16" t="s">
        <v>52</v>
      </c>
      <c r="CV7" s="50"/>
      <c r="CW7" s="15" t="s">
        <v>51</v>
      </c>
      <c r="CX7" s="15" t="s">
        <v>65</v>
      </c>
      <c r="CY7" s="16" t="s">
        <v>52</v>
      </c>
      <c r="CZ7" s="15" t="s">
        <v>51</v>
      </c>
      <c r="DA7" s="16" t="s">
        <v>52</v>
      </c>
      <c r="DB7" s="15" t="s">
        <v>51</v>
      </c>
      <c r="DC7" s="16" t="s">
        <v>52</v>
      </c>
      <c r="DD7" s="15" t="s">
        <v>51</v>
      </c>
      <c r="DE7" s="16" t="s">
        <v>52</v>
      </c>
      <c r="DF7" s="15" t="s">
        <v>51</v>
      </c>
      <c r="DG7" s="16" t="s">
        <v>55</v>
      </c>
      <c r="DH7" s="15" t="s">
        <v>51</v>
      </c>
      <c r="DI7" s="16" t="s">
        <v>55</v>
      </c>
      <c r="DJ7" s="15" t="s">
        <v>51</v>
      </c>
      <c r="DK7" s="16" t="s">
        <v>55</v>
      </c>
      <c r="DL7" s="50"/>
      <c r="DM7" s="15" t="s">
        <v>51</v>
      </c>
      <c r="DN7" s="16" t="s">
        <v>55</v>
      </c>
    </row>
    <row r="8" spans="1:118" s="14" customFormat="1" ht="14.25" customHeight="1">
      <c r="A8" s="17"/>
      <c r="B8" s="18">
        <v>1</v>
      </c>
      <c r="C8" s="18">
        <v>2</v>
      </c>
      <c r="D8" s="18">
        <v>3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  <c r="AR8" s="18">
        <v>44</v>
      </c>
      <c r="AS8" s="18">
        <v>45</v>
      </c>
      <c r="AT8" s="18">
        <v>46</v>
      </c>
      <c r="AU8" s="18">
        <v>47</v>
      </c>
      <c r="AV8" s="18">
        <v>48</v>
      </c>
      <c r="AW8" s="18">
        <v>49</v>
      </c>
      <c r="AX8" s="18">
        <v>50</v>
      </c>
      <c r="AY8" s="18">
        <v>51</v>
      </c>
      <c r="AZ8" s="18">
        <v>52</v>
      </c>
      <c r="BA8" s="18">
        <v>53</v>
      </c>
      <c r="BB8" s="18">
        <v>54</v>
      </c>
      <c r="BC8" s="18">
        <v>55</v>
      </c>
      <c r="BD8" s="18">
        <v>56</v>
      </c>
      <c r="BE8" s="18">
        <v>57</v>
      </c>
      <c r="BF8" s="18">
        <v>58</v>
      </c>
      <c r="BG8" s="18">
        <v>59</v>
      </c>
      <c r="BH8" s="18">
        <v>60</v>
      </c>
      <c r="BI8" s="18">
        <v>61</v>
      </c>
      <c r="BJ8" s="18">
        <v>62</v>
      </c>
      <c r="BK8" s="18">
        <v>63</v>
      </c>
      <c r="BL8" s="18">
        <v>64</v>
      </c>
      <c r="BM8" s="18">
        <v>65</v>
      </c>
      <c r="BN8" s="18">
        <v>66</v>
      </c>
      <c r="BO8" s="18">
        <v>67</v>
      </c>
      <c r="BP8" s="18">
        <v>68</v>
      </c>
      <c r="BQ8" s="18">
        <v>69</v>
      </c>
      <c r="BR8" s="18">
        <v>70</v>
      </c>
      <c r="BS8" s="18">
        <v>71</v>
      </c>
      <c r="BT8" s="18">
        <v>72</v>
      </c>
      <c r="BU8" s="18">
        <v>73</v>
      </c>
      <c r="BV8" s="18">
        <v>74</v>
      </c>
      <c r="BW8" s="18">
        <v>75</v>
      </c>
      <c r="BX8" s="18">
        <v>76</v>
      </c>
      <c r="BY8" s="18">
        <v>77</v>
      </c>
      <c r="BZ8" s="18">
        <v>78</v>
      </c>
      <c r="CA8" s="18">
        <v>79</v>
      </c>
      <c r="CB8" s="18">
        <v>80</v>
      </c>
      <c r="CC8" s="18">
        <v>81</v>
      </c>
      <c r="CD8" s="18">
        <v>82</v>
      </c>
      <c r="CE8" s="18">
        <v>83</v>
      </c>
      <c r="CF8" s="18">
        <v>84</v>
      </c>
      <c r="CG8" s="18">
        <v>85</v>
      </c>
      <c r="CH8" s="18">
        <v>86</v>
      </c>
      <c r="CI8" s="18">
        <v>87</v>
      </c>
      <c r="CJ8" s="18">
        <v>88</v>
      </c>
      <c r="CK8" s="18">
        <v>89</v>
      </c>
      <c r="CL8" s="18">
        <v>90</v>
      </c>
      <c r="CM8" s="18">
        <v>91</v>
      </c>
      <c r="CN8" s="18">
        <v>92</v>
      </c>
      <c r="CO8" s="18">
        <v>93</v>
      </c>
      <c r="CP8" s="18">
        <v>94</v>
      </c>
      <c r="CQ8" s="18">
        <v>95</v>
      </c>
      <c r="CR8" s="18">
        <v>96</v>
      </c>
      <c r="CS8" s="18">
        <v>97</v>
      </c>
      <c r="CT8" s="18">
        <v>98</v>
      </c>
      <c r="CU8" s="18">
        <v>99</v>
      </c>
      <c r="CV8" s="18">
        <v>100</v>
      </c>
      <c r="CW8" s="18">
        <v>101</v>
      </c>
      <c r="CX8" s="18">
        <v>102</v>
      </c>
      <c r="CY8" s="18">
        <v>103</v>
      </c>
      <c r="CZ8" s="18">
        <v>104</v>
      </c>
      <c r="DA8" s="18">
        <v>105</v>
      </c>
      <c r="DB8" s="18">
        <v>106</v>
      </c>
      <c r="DC8" s="18">
        <v>107</v>
      </c>
      <c r="DD8" s="18">
        <v>108</v>
      </c>
      <c r="DE8" s="18">
        <v>109</v>
      </c>
      <c r="DF8" s="18">
        <v>110</v>
      </c>
      <c r="DG8" s="18">
        <v>111</v>
      </c>
      <c r="DH8" s="18">
        <v>112</v>
      </c>
      <c r="DI8" s="18">
        <v>113</v>
      </c>
      <c r="DJ8" s="18">
        <v>114</v>
      </c>
      <c r="DK8" s="18">
        <v>115</v>
      </c>
      <c r="DL8" s="18">
        <v>116</v>
      </c>
      <c r="DM8" s="18">
        <v>117</v>
      </c>
      <c r="DN8" s="18">
        <v>118</v>
      </c>
    </row>
    <row r="9" spans="1:118" s="29" customFormat="1" ht="21" customHeight="1">
      <c r="A9" s="19">
        <v>1</v>
      </c>
      <c r="B9" s="20" t="s">
        <v>56</v>
      </c>
      <c r="C9" s="21">
        <f>31696.6+5000</f>
        <v>36696.6</v>
      </c>
      <c r="D9" s="21">
        <f>25804.2-5000</f>
        <v>20804.2</v>
      </c>
      <c r="E9" s="22">
        <f aca="true" t="shared" si="0" ref="E9:E16">CW9+DM9-DJ9</f>
        <v>367616.034</v>
      </c>
      <c r="F9" s="22">
        <f>CX9+DM9-DJ9-4025.1</f>
        <v>284548.23400000005</v>
      </c>
      <c r="G9" s="22">
        <f aca="true" t="shared" si="1" ref="F9:G16">CY9+DN9-DK9</f>
        <v>243972.03360000002</v>
      </c>
      <c r="H9" s="22">
        <f>+G9/F9*100</f>
        <v>85.74013276076069</v>
      </c>
      <c r="I9" s="22">
        <f aca="true" t="shared" si="2" ref="I9:K16">Q9+U9+Y9+AC9+AG9+AK9+BB9+BI9+BL9+BO9+BR9+BU9+CA9+CD9+CJ9+CM9+CS9</f>
        <v>97638</v>
      </c>
      <c r="J9" s="22">
        <f t="shared" si="2"/>
        <v>73228.5</v>
      </c>
      <c r="K9" s="22">
        <f t="shared" si="2"/>
        <v>55191.1196</v>
      </c>
      <c r="L9" s="22">
        <f>+K9/J9*100</f>
        <v>75.36836013300831</v>
      </c>
      <c r="M9" s="22">
        <f aca="true" t="shared" si="3" ref="M9:O16">Q9+Y9</f>
        <v>29120</v>
      </c>
      <c r="N9" s="22">
        <f t="shared" si="3"/>
        <v>21840</v>
      </c>
      <c r="O9" s="22">
        <f t="shared" si="3"/>
        <v>16867.486</v>
      </c>
      <c r="P9" s="22">
        <f>+O9/N9*100</f>
        <v>77.23207875457877</v>
      </c>
      <c r="Q9" s="21">
        <v>300</v>
      </c>
      <c r="R9" s="21">
        <f>+Q9/12*9</f>
        <v>225</v>
      </c>
      <c r="S9" s="23">
        <v>439.469</v>
      </c>
      <c r="T9" s="22">
        <f>+S9/R9*100</f>
        <v>195.31955555555555</v>
      </c>
      <c r="U9" s="24">
        <v>19483</v>
      </c>
      <c r="V9" s="21">
        <v>14612.25</v>
      </c>
      <c r="W9" s="23">
        <v>9613.067</v>
      </c>
      <c r="X9" s="22">
        <f>+W9/V9*100</f>
        <v>65.78772605177163</v>
      </c>
      <c r="Y9" s="24">
        <f>29120-Q9</f>
        <v>28820</v>
      </c>
      <c r="Z9" s="21">
        <f>21840-R9</f>
        <v>21615</v>
      </c>
      <c r="AA9" s="23">
        <v>16428.017</v>
      </c>
      <c r="AB9" s="22">
        <f>+AA9/Z9*100</f>
        <v>76.00285449919038</v>
      </c>
      <c r="AC9" s="21">
        <v>2075</v>
      </c>
      <c r="AD9" s="21">
        <v>1556.25</v>
      </c>
      <c r="AE9" s="23">
        <v>2368.8276</v>
      </c>
      <c r="AF9" s="22">
        <f>+AE9/AD9*100</f>
        <v>152.213821686747</v>
      </c>
      <c r="AG9" s="21">
        <v>0</v>
      </c>
      <c r="AH9" s="21">
        <v>0</v>
      </c>
      <c r="AI9" s="23">
        <v>0</v>
      </c>
      <c r="AJ9" s="22"/>
      <c r="AK9" s="24">
        <v>0</v>
      </c>
      <c r="AL9" s="21">
        <f aca="true" t="shared" si="4" ref="AL9:AL16">+AK9/12*1</f>
        <v>0</v>
      </c>
      <c r="AM9" s="24"/>
      <c r="AN9" s="22">
        <v>0</v>
      </c>
      <c r="AO9" s="22">
        <v>0</v>
      </c>
      <c r="AP9" s="22">
        <v>216899.2</v>
      </c>
      <c r="AQ9" s="22">
        <f>+AP9/12*9</f>
        <v>162674.40000000002</v>
      </c>
      <c r="AR9" s="23">
        <v>162674.4</v>
      </c>
      <c r="AS9" s="22">
        <v>1633.6</v>
      </c>
      <c r="AT9" s="22">
        <f>+AS9/12*9</f>
        <v>1225.1999999999998</v>
      </c>
      <c r="AU9" s="23">
        <v>1089.6</v>
      </c>
      <c r="AV9" s="24">
        <v>0</v>
      </c>
      <c r="AW9" s="24">
        <v>0</v>
      </c>
      <c r="AX9" s="24"/>
      <c r="AY9" s="24">
        <v>0</v>
      </c>
      <c r="AZ9" s="24">
        <v>0</v>
      </c>
      <c r="BA9" s="24">
        <v>0</v>
      </c>
      <c r="BB9" s="24"/>
      <c r="BC9" s="24"/>
      <c r="BD9" s="24"/>
      <c r="BE9" s="22">
        <f aca="true" t="shared" si="5" ref="BE9:BG16">BI9+BL9+BO9+BR9</f>
        <v>17080</v>
      </c>
      <c r="BF9" s="22">
        <f t="shared" si="5"/>
        <v>12810</v>
      </c>
      <c r="BG9" s="22">
        <f t="shared" si="5"/>
        <v>9784.752</v>
      </c>
      <c r="BH9" s="22">
        <f>+BG9/BF9*100</f>
        <v>76.38370023419205</v>
      </c>
      <c r="BI9" s="25">
        <v>15950</v>
      </c>
      <c r="BJ9" s="21">
        <f>12810-BS9</f>
        <v>11962.5</v>
      </c>
      <c r="BK9" s="23">
        <v>9334.752</v>
      </c>
      <c r="BL9" s="25">
        <v>0</v>
      </c>
      <c r="BM9" s="21">
        <v>0</v>
      </c>
      <c r="BN9" s="23">
        <v>0</v>
      </c>
      <c r="BO9" s="24">
        <v>0</v>
      </c>
      <c r="BP9" s="25">
        <v>0</v>
      </c>
      <c r="BQ9" s="24">
        <v>0</v>
      </c>
      <c r="BR9" s="21">
        <v>1130</v>
      </c>
      <c r="BS9" s="21">
        <f>+BR9/12*9</f>
        <v>847.5</v>
      </c>
      <c r="BT9" s="23">
        <v>450</v>
      </c>
      <c r="BU9" s="24">
        <v>0</v>
      </c>
      <c r="BV9" s="25">
        <v>0</v>
      </c>
      <c r="BW9" s="24">
        <v>0</v>
      </c>
      <c r="BX9" s="25">
        <v>0</v>
      </c>
      <c r="BY9" s="25">
        <v>0</v>
      </c>
      <c r="BZ9" s="23">
        <v>0</v>
      </c>
      <c r="CA9" s="24">
        <v>0</v>
      </c>
      <c r="CB9" s="25">
        <v>0</v>
      </c>
      <c r="CC9" s="24">
        <v>0</v>
      </c>
      <c r="CD9" s="25">
        <v>26060</v>
      </c>
      <c r="CE9" s="21">
        <v>19545</v>
      </c>
      <c r="CF9" s="23">
        <v>10290.52</v>
      </c>
      <c r="CG9" s="26">
        <v>9000</v>
      </c>
      <c r="CH9" s="21">
        <v>6750</v>
      </c>
      <c r="CI9" s="23">
        <v>2813.17</v>
      </c>
      <c r="CJ9" s="21">
        <v>0</v>
      </c>
      <c r="CK9" s="25">
        <v>0</v>
      </c>
      <c r="CL9" s="23">
        <v>0</v>
      </c>
      <c r="CM9" s="24">
        <v>0</v>
      </c>
      <c r="CN9" s="25">
        <v>0</v>
      </c>
      <c r="CO9" s="23">
        <v>0</v>
      </c>
      <c r="CP9" s="21">
        <v>0</v>
      </c>
      <c r="CQ9" s="25">
        <v>0</v>
      </c>
      <c r="CR9" s="23">
        <v>0</v>
      </c>
      <c r="CS9" s="27">
        <v>3820</v>
      </c>
      <c r="CT9" s="21">
        <v>2865</v>
      </c>
      <c r="CU9" s="23">
        <v>6266.467</v>
      </c>
      <c r="CV9" s="24"/>
      <c r="CW9" s="22">
        <f aca="true" t="shared" si="6" ref="CW9:CX16">Q9+U9+Y9+AC9+AG9+AK9+AN9+AP9+AS9+AV9+AY9+BB9+BI9+BL9+BO9+BR9+BU9+BX9+CA9+CD9+CJ9+CM9+CP9+CS9</f>
        <v>316170.8</v>
      </c>
      <c r="CX9" s="22">
        <f t="shared" si="6"/>
        <v>237128.10000000003</v>
      </c>
      <c r="CY9" s="22">
        <f aca="true" t="shared" si="7" ref="CY9:CY16">S9+W9+AA9+AE9+AI9+AM9+AO9+AR9+AU9+AX9+BA9+BD9+BK9+BN9+BQ9+BT9+BW9+BZ9+CC9+CF9+CL9+CO9+CR9+CU9+CV9</f>
        <v>218955.1196</v>
      </c>
      <c r="CZ9" s="25">
        <v>0</v>
      </c>
      <c r="DA9" s="24">
        <v>0</v>
      </c>
      <c r="DB9" s="23">
        <v>47420.124</v>
      </c>
      <c r="DC9" s="23">
        <v>20991.804</v>
      </c>
      <c r="DD9" s="24">
        <v>0</v>
      </c>
      <c r="DE9" s="24">
        <v>0</v>
      </c>
      <c r="DF9" s="25">
        <v>4025.11</v>
      </c>
      <c r="DG9" s="25">
        <v>4025.11</v>
      </c>
      <c r="DH9" s="21">
        <v>0</v>
      </c>
      <c r="DI9" s="21">
        <v>0</v>
      </c>
      <c r="DJ9" s="21">
        <v>8120</v>
      </c>
      <c r="DK9" s="28">
        <v>8120</v>
      </c>
      <c r="DL9" s="21"/>
      <c r="DM9" s="22">
        <f aca="true" t="shared" si="8" ref="DM9:DM16">CZ9+DB9+DD9+DF9+DH9+DJ9</f>
        <v>59565.234000000004</v>
      </c>
      <c r="DN9" s="22">
        <f aca="true" t="shared" si="9" ref="DN9:DN16">DA9+DC9+DE9+DG9+DI9+DK9+DL9</f>
        <v>33136.914000000004</v>
      </c>
    </row>
    <row r="10" spans="1:118" s="29" customFormat="1" ht="21" customHeight="1">
      <c r="A10" s="19">
        <v>2</v>
      </c>
      <c r="B10" s="20" t="s">
        <v>57</v>
      </c>
      <c r="C10" s="21">
        <f>4210.7+8000</f>
        <v>12210.7</v>
      </c>
      <c r="D10" s="21">
        <f>9017-8000</f>
        <v>1017</v>
      </c>
      <c r="E10" s="22">
        <f t="shared" si="0"/>
        <v>169365.7</v>
      </c>
      <c r="F10" s="22">
        <f t="shared" si="1"/>
        <v>127024.27500000002</v>
      </c>
      <c r="G10" s="22">
        <f t="shared" si="1"/>
        <v>115119.04060000001</v>
      </c>
      <c r="H10" s="22">
        <f aca="true" t="shared" si="10" ref="H10:H17">+G10/F10*100</f>
        <v>90.62759114350386</v>
      </c>
      <c r="I10" s="22">
        <f t="shared" si="2"/>
        <v>48580</v>
      </c>
      <c r="J10" s="22">
        <f t="shared" si="2"/>
        <v>36435</v>
      </c>
      <c r="K10" s="22">
        <f t="shared" si="2"/>
        <v>22569.7406</v>
      </c>
      <c r="L10" s="22">
        <f aca="true" t="shared" si="11" ref="L10:L17">+K10/J10*100</f>
        <v>61.9452191574036</v>
      </c>
      <c r="M10" s="22">
        <f t="shared" si="3"/>
        <v>19500</v>
      </c>
      <c r="N10" s="22">
        <f t="shared" si="3"/>
        <v>14625</v>
      </c>
      <c r="O10" s="22">
        <f t="shared" si="3"/>
        <v>9412.142</v>
      </c>
      <c r="P10" s="22">
        <f aca="true" t="shared" si="12" ref="P10:P17">+O10/N10*100</f>
        <v>64.3565264957265</v>
      </c>
      <c r="Q10" s="21">
        <v>500</v>
      </c>
      <c r="R10" s="21">
        <f aca="true" t="shared" si="13" ref="R10:R16">+Q10/12*9</f>
        <v>375</v>
      </c>
      <c r="S10" s="23">
        <v>199.969</v>
      </c>
      <c r="T10" s="22">
        <f aca="true" t="shared" si="14" ref="T10:T17">+S10/R10*100</f>
        <v>53.325066666666665</v>
      </c>
      <c r="U10" s="24">
        <v>7500</v>
      </c>
      <c r="V10" s="21">
        <v>5625</v>
      </c>
      <c r="W10" s="23">
        <v>3538.1026</v>
      </c>
      <c r="X10" s="22">
        <f aca="true" t="shared" si="15" ref="X10:X17">+W10/V10*100</f>
        <v>62.89960177777778</v>
      </c>
      <c r="Y10" s="24">
        <v>19000</v>
      </c>
      <c r="Z10" s="21">
        <f>14625-R10</f>
        <v>14250</v>
      </c>
      <c r="AA10" s="23">
        <v>9212.173</v>
      </c>
      <c r="AB10" s="22">
        <f aca="true" t="shared" si="16" ref="AB10:AB17">+AA10/Z10*100</f>
        <v>64.64682807017545</v>
      </c>
      <c r="AC10" s="30">
        <v>1600</v>
      </c>
      <c r="AD10" s="21">
        <v>1200</v>
      </c>
      <c r="AE10" s="23">
        <v>629.725</v>
      </c>
      <c r="AF10" s="22">
        <f aca="true" t="shared" si="17" ref="AF10:AF17">+AE10/AD10*100</f>
        <v>52.47708333333333</v>
      </c>
      <c r="AG10" s="21">
        <v>0</v>
      </c>
      <c r="AH10" s="21"/>
      <c r="AI10" s="23">
        <v>0</v>
      </c>
      <c r="AJ10" s="22"/>
      <c r="AK10" s="24">
        <v>0</v>
      </c>
      <c r="AL10" s="21">
        <f t="shared" si="4"/>
        <v>0</v>
      </c>
      <c r="AM10" s="24"/>
      <c r="AN10" s="22">
        <v>0</v>
      </c>
      <c r="AO10" s="22">
        <v>0</v>
      </c>
      <c r="AP10" s="22">
        <v>120785.7</v>
      </c>
      <c r="AQ10" s="22">
        <f aca="true" t="shared" si="18" ref="AQ10:AQ16">+AP10/12*9</f>
        <v>90589.27500000001</v>
      </c>
      <c r="AR10" s="23">
        <v>90589.3</v>
      </c>
      <c r="AS10" s="22">
        <v>0</v>
      </c>
      <c r="AT10" s="22">
        <f aca="true" t="shared" si="19" ref="AT10:AT16">+AS10/12*9</f>
        <v>0</v>
      </c>
      <c r="AU10" s="23">
        <v>0</v>
      </c>
      <c r="AV10" s="24">
        <v>0</v>
      </c>
      <c r="AW10" s="24">
        <v>0</v>
      </c>
      <c r="AX10" s="24"/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2">
        <f t="shared" si="5"/>
        <v>2200</v>
      </c>
      <c r="BF10" s="22">
        <f t="shared" si="5"/>
        <v>1650</v>
      </c>
      <c r="BG10" s="22">
        <f t="shared" si="5"/>
        <v>1424.181</v>
      </c>
      <c r="BH10" s="22">
        <f aca="true" t="shared" si="20" ref="BH10:BH17">+BG10/BF10*100</f>
        <v>86.31400000000001</v>
      </c>
      <c r="BI10" s="25">
        <v>2200</v>
      </c>
      <c r="BJ10" s="21">
        <v>1650</v>
      </c>
      <c r="BK10" s="23">
        <v>1424.181</v>
      </c>
      <c r="BL10" s="25">
        <v>0</v>
      </c>
      <c r="BM10" s="21">
        <v>0</v>
      </c>
      <c r="BN10" s="23">
        <v>0</v>
      </c>
      <c r="BO10" s="24">
        <v>0</v>
      </c>
      <c r="BP10" s="24">
        <v>0</v>
      </c>
      <c r="BQ10" s="24">
        <v>0</v>
      </c>
      <c r="BR10" s="24">
        <v>0</v>
      </c>
      <c r="BS10" s="21">
        <f aca="true" t="shared" si="21" ref="BS10:BS16">+BR10/12*9</f>
        <v>0</v>
      </c>
      <c r="BT10" s="23">
        <v>0</v>
      </c>
      <c r="BU10" s="24">
        <v>0</v>
      </c>
      <c r="BV10" s="24">
        <v>0</v>
      </c>
      <c r="BW10" s="24">
        <v>0</v>
      </c>
      <c r="BX10" s="25"/>
      <c r="BY10" s="25">
        <v>0</v>
      </c>
      <c r="BZ10" s="23">
        <v>0</v>
      </c>
      <c r="CA10" s="24"/>
      <c r="CB10" s="25"/>
      <c r="CC10" s="24"/>
      <c r="CD10" s="25">
        <v>14500</v>
      </c>
      <c r="CE10" s="21">
        <v>10875</v>
      </c>
      <c r="CF10" s="23">
        <v>5048.197</v>
      </c>
      <c r="CG10" s="26">
        <v>8000</v>
      </c>
      <c r="CH10" s="21">
        <v>6000</v>
      </c>
      <c r="CI10" s="23">
        <v>1726.5</v>
      </c>
      <c r="CJ10" s="21">
        <v>0</v>
      </c>
      <c r="CK10" s="25">
        <v>0</v>
      </c>
      <c r="CL10" s="23">
        <v>0</v>
      </c>
      <c r="CM10" s="24">
        <v>0</v>
      </c>
      <c r="CN10" s="25">
        <v>0</v>
      </c>
      <c r="CO10" s="23">
        <v>159.8</v>
      </c>
      <c r="CP10" s="21">
        <v>0</v>
      </c>
      <c r="CQ10" s="25">
        <v>0</v>
      </c>
      <c r="CR10" s="23">
        <v>960</v>
      </c>
      <c r="CS10" s="27">
        <v>3280</v>
      </c>
      <c r="CT10" s="21">
        <v>2460</v>
      </c>
      <c r="CU10" s="23">
        <v>2357.593</v>
      </c>
      <c r="CV10" s="24"/>
      <c r="CW10" s="22">
        <f t="shared" si="6"/>
        <v>169365.7</v>
      </c>
      <c r="CX10" s="22">
        <f t="shared" si="6"/>
        <v>127024.27500000001</v>
      </c>
      <c r="CY10" s="22">
        <f t="shared" si="7"/>
        <v>114119.0406</v>
      </c>
      <c r="CZ10" s="25">
        <v>0</v>
      </c>
      <c r="DA10" s="24">
        <v>0</v>
      </c>
      <c r="DB10" s="23">
        <v>0</v>
      </c>
      <c r="DC10" s="23">
        <v>0</v>
      </c>
      <c r="DD10" s="24">
        <v>0</v>
      </c>
      <c r="DE10" s="24">
        <v>0</v>
      </c>
      <c r="DF10" s="25">
        <v>0</v>
      </c>
      <c r="DG10" s="25">
        <v>1000</v>
      </c>
      <c r="DH10" s="21">
        <v>0</v>
      </c>
      <c r="DI10" s="21">
        <v>0</v>
      </c>
      <c r="DJ10" s="28">
        <v>16500</v>
      </c>
      <c r="DK10" s="28">
        <v>16500</v>
      </c>
      <c r="DL10" s="21"/>
      <c r="DM10" s="22">
        <f t="shared" si="8"/>
        <v>16500</v>
      </c>
      <c r="DN10" s="22">
        <f t="shared" si="9"/>
        <v>17500</v>
      </c>
    </row>
    <row r="11" spans="1:118" s="29" customFormat="1" ht="21" customHeight="1">
      <c r="A11" s="19">
        <v>3</v>
      </c>
      <c r="B11" s="20" t="s">
        <v>58</v>
      </c>
      <c r="C11" s="24">
        <v>8308.1</v>
      </c>
      <c r="D11" s="24">
        <v>4497.4</v>
      </c>
      <c r="E11" s="22">
        <f t="shared" si="0"/>
        <v>191116.5</v>
      </c>
      <c r="F11" s="22">
        <f t="shared" si="1"/>
        <v>143337.375</v>
      </c>
      <c r="G11" s="22">
        <f t="shared" si="1"/>
        <v>123694.22640000001</v>
      </c>
      <c r="H11" s="22">
        <f t="shared" si="10"/>
        <v>86.29586414569125</v>
      </c>
      <c r="I11" s="22">
        <f t="shared" si="2"/>
        <v>52700</v>
      </c>
      <c r="J11" s="22">
        <f t="shared" si="2"/>
        <v>39525</v>
      </c>
      <c r="K11" s="22">
        <f t="shared" si="2"/>
        <v>19881.826399999998</v>
      </c>
      <c r="L11" s="22">
        <f t="shared" si="11"/>
        <v>50.301901075268816</v>
      </c>
      <c r="M11" s="22">
        <f t="shared" si="3"/>
        <v>16400</v>
      </c>
      <c r="N11" s="22">
        <f t="shared" si="3"/>
        <v>12300</v>
      </c>
      <c r="O11" s="22">
        <f t="shared" si="3"/>
        <v>7344.621</v>
      </c>
      <c r="P11" s="22">
        <f t="shared" si="12"/>
        <v>59.71236585365853</v>
      </c>
      <c r="Q11" s="21">
        <v>300</v>
      </c>
      <c r="R11" s="21">
        <f t="shared" si="13"/>
        <v>225</v>
      </c>
      <c r="S11" s="23">
        <v>179.964</v>
      </c>
      <c r="T11" s="22">
        <f t="shared" si="14"/>
        <v>79.984</v>
      </c>
      <c r="U11" s="24">
        <v>8300</v>
      </c>
      <c r="V11" s="21">
        <v>6225</v>
      </c>
      <c r="W11" s="23">
        <v>3212.2794</v>
      </c>
      <c r="X11" s="22">
        <f t="shared" si="15"/>
        <v>51.60288192771084</v>
      </c>
      <c r="Y11" s="24">
        <v>16100</v>
      </c>
      <c r="Z11" s="21">
        <f>12300-R11</f>
        <v>12075</v>
      </c>
      <c r="AA11" s="23">
        <v>7164.657</v>
      </c>
      <c r="AB11" s="22">
        <f t="shared" si="16"/>
        <v>59.33463354037267</v>
      </c>
      <c r="AC11" s="27">
        <v>1000</v>
      </c>
      <c r="AD11" s="21">
        <v>750</v>
      </c>
      <c r="AE11" s="23">
        <v>442.6</v>
      </c>
      <c r="AF11" s="22">
        <f t="shared" si="17"/>
        <v>59.01333333333334</v>
      </c>
      <c r="AG11" s="21">
        <v>0</v>
      </c>
      <c r="AH11" s="21">
        <v>0</v>
      </c>
      <c r="AI11" s="23">
        <v>0</v>
      </c>
      <c r="AJ11" s="22"/>
      <c r="AK11" s="24">
        <v>0</v>
      </c>
      <c r="AL11" s="21">
        <f t="shared" si="4"/>
        <v>0</v>
      </c>
      <c r="AM11" s="24"/>
      <c r="AN11" s="22">
        <v>0</v>
      </c>
      <c r="AO11" s="22">
        <v>0</v>
      </c>
      <c r="AP11" s="22">
        <v>138416.5</v>
      </c>
      <c r="AQ11" s="22">
        <f t="shared" si="18"/>
        <v>103812.375</v>
      </c>
      <c r="AR11" s="23">
        <v>103812.4</v>
      </c>
      <c r="AS11" s="22">
        <v>0</v>
      </c>
      <c r="AT11" s="22">
        <f t="shared" si="19"/>
        <v>0</v>
      </c>
      <c r="AU11" s="23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2">
        <f t="shared" si="5"/>
        <v>16500</v>
      </c>
      <c r="BF11" s="22">
        <f t="shared" si="5"/>
        <v>12375</v>
      </c>
      <c r="BG11" s="22">
        <f t="shared" si="5"/>
        <v>6378.376</v>
      </c>
      <c r="BH11" s="22">
        <f t="shared" si="20"/>
        <v>51.542432323232326</v>
      </c>
      <c r="BI11" s="25">
        <v>16500</v>
      </c>
      <c r="BJ11" s="21">
        <v>12375</v>
      </c>
      <c r="BK11" s="23">
        <v>4351.956</v>
      </c>
      <c r="BL11" s="25">
        <v>0</v>
      </c>
      <c r="BM11" s="21">
        <f>+BL11/12*8</f>
        <v>0</v>
      </c>
      <c r="BN11" s="23">
        <v>2019.12</v>
      </c>
      <c r="BO11" s="24">
        <v>0</v>
      </c>
      <c r="BP11" s="24">
        <v>0</v>
      </c>
      <c r="BQ11" s="24">
        <v>0</v>
      </c>
      <c r="BR11" s="21">
        <v>0</v>
      </c>
      <c r="BS11" s="21">
        <f t="shared" si="21"/>
        <v>0</v>
      </c>
      <c r="BT11" s="23">
        <v>7.3</v>
      </c>
      <c r="BU11" s="24">
        <v>0</v>
      </c>
      <c r="BV11" s="24">
        <v>0</v>
      </c>
      <c r="BW11" s="24">
        <v>0</v>
      </c>
      <c r="BX11" s="25">
        <v>0</v>
      </c>
      <c r="BY11" s="25">
        <v>0</v>
      </c>
      <c r="BZ11" s="23">
        <v>0</v>
      </c>
      <c r="CA11" s="24">
        <v>0</v>
      </c>
      <c r="CB11" s="25">
        <v>0</v>
      </c>
      <c r="CC11" s="24">
        <v>0</v>
      </c>
      <c r="CD11" s="25">
        <v>10500</v>
      </c>
      <c r="CE11" s="21">
        <v>7875</v>
      </c>
      <c r="CF11" s="23">
        <v>2223.85</v>
      </c>
      <c r="CG11" s="26">
        <v>9000</v>
      </c>
      <c r="CH11" s="21">
        <v>6750</v>
      </c>
      <c r="CI11" s="23">
        <v>2071.05</v>
      </c>
      <c r="CJ11" s="21">
        <v>0</v>
      </c>
      <c r="CK11" s="25">
        <v>0</v>
      </c>
      <c r="CL11" s="23">
        <v>0</v>
      </c>
      <c r="CM11" s="24">
        <v>0</v>
      </c>
      <c r="CN11" s="25">
        <v>0</v>
      </c>
      <c r="CO11" s="23">
        <v>0</v>
      </c>
      <c r="CP11" s="21">
        <v>0</v>
      </c>
      <c r="CQ11" s="25">
        <v>0</v>
      </c>
      <c r="CR11" s="23">
        <v>0</v>
      </c>
      <c r="CS11" s="27">
        <v>0</v>
      </c>
      <c r="CT11" s="21">
        <v>0</v>
      </c>
      <c r="CU11" s="23">
        <v>280.1</v>
      </c>
      <c r="CV11" s="24"/>
      <c r="CW11" s="22">
        <f t="shared" si="6"/>
        <v>191116.5</v>
      </c>
      <c r="CX11" s="22">
        <f t="shared" si="6"/>
        <v>143337.375</v>
      </c>
      <c r="CY11" s="22">
        <f t="shared" si="7"/>
        <v>123694.22640000001</v>
      </c>
      <c r="CZ11" s="25">
        <v>0</v>
      </c>
      <c r="DA11" s="24">
        <v>0</v>
      </c>
      <c r="DB11" s="23">
        <v>0</v>
      </c>
      <c r="DC11" s="23">
        <v>0</v>
      </c>
      <c r="DD11" s="24">
        <v>0</v>
      </c>
      <c r="DE11" s="24">
        <v>0</v>
      </c>
      <c r="DF11" s="25">
        <v>0</v>
      </c>
      <c r="DG11" s="25">
        <v>0</v>
      </c>
      <c r="DH11" s="21">
        <v>0</v>
      </c>
      <c r="DI11" s="21">
        <v>0</v>
      </c>
      <c r="DJ11" s="28">
        <v>9000</v>
      </c>
      <c r="DK11" s="28">
        <v>9000</v>
      </c>
      <c r="DL11" s="21"/>
      <c r="DM11" s="22">
        <f t="shared" si="8"/>
        <v>9000</v>
      </c>
      <c r="DN11" s="22">
        <f t="shared" si="9"/>
        <v>9000</v>
      </c>
    </row>
    <row r="12" spans="1:118" s="29" customFormat="1" ht="21" customHeight="1">
      <c r="A12" s="19">
        <v>4</v>
      </c>
      <c r="B12" s="20" t="s">
        <v>59</v>
      </c>
      <c r="C12" s="21">
        <f>35753.6+13000.1</f>
        <v>48753.7</v>
      </c>
      <c r="D12" s="21">
        <f>16132.1-13000.1</f>
        <v>3132</v>
      </c>
      <c r="E12" s="22">
        <f t="shared" si="0"/>
        <v>226873.2</v>
      </c>
      <c r="F12" s="22">
        <f t="shared" si="1"/>
        <v>169696.56666666665</v>
      </c>
      <c r="G12" s="22">
        <f t="shared" si="1"/>
        <v>164081.26610000004</v>
      </c>
      <c r="H12" s="22">
        <f t="shared" si="10"/>
        <v>96.69097573571025</v>
      </c>
      <c r="I12" s="22">
        <f t="shared" si="2"/>
        <v>93500</v>
      </c>
      <c r="J12" s="22">
        <f t="shared" si="2"/>
        <v>69666.66666666666</v>
      </c>
      <c r="K12" s="22">
        <f t="shared" si="2"/>
        <v>65203.146100000005</v>
      </c>
      <c r="L12" s="22">
        <f t="shared" si="11"/>
        <v>93.59303267942586</v>
      </c>
      <c r="M12" s="22">
        <f>Q12+Y12</f>
        <v>40000</v>
      </c>
      <c r="N12" s="22">
        <f t="shared" si="3"/>
        <v>30000</v>
      </c>
      <c r="O12" s="22">
        <f t="shared" si="3"/>
        <v>29988.064000000002</v>
      </c>
      <c r="P12" s="22">
        <f t="shared" si="12"/>
        <v>99.96021333333334</v>
      </c>
      <c r="Q12" s="21">
        <v>5700</v>
      </c>
      <c r="R12" s="21">
        <f t="shared" si="13"/>
        <v>4275</v>
      </c>
      <c r="S12" s="23">
        <v>8766.075</v>
      </c>
      <c r="T12" s="22">
        <f t="shared" si="14"/>
        <v>205.05438596491229</v>
      </c>
      <c r="U12" s="24">
        <f>4515+485</f>
        <v>5000</v>
      </c>
      <c r="V12" s="21">
        <v>3750</v>
      </c>
      <c r="W12" s="23">
        <v>3785.853</v>
      </c>
      <c r="X12" s="22">
        <f t="shared" si="15"/>
        <v>100.95608</v>
      </c>
      <c r="Y12" s="24">
        <f>40000-Q12</f>
        <v>34300</v>
      </c>
      <c r="Z12" s="21">
        <f>30000-R12</f>
        <v>25725</v>
      </c>
      <c r="AA12" s="23">
        <v>21221.989</v>
      </c>
      <c r="AB12" s="22">
        <f t="shared" si="16"/>
        <v>82.49558406219631</v>
      </c>
      <c r="AC12" s="28">
        <v>5300</v>
      </c>
      <c r="AD12" s="21">
        <v>3975</v>
      </c>
      <c r="AE12" s="23">
        <v>3802.93</v>
      </c>
      <c r="AF12" s="22">
        <f t="shared" si="17"/>
        <v>95.67119496855345</v>
      </c>
      <c r="AG12" s="21">
        <v>5500</v>
      </c>
      <c r="AH12" s="21">
        <f>+AG12/12*8</f>
        <v>3666.6666666666665</v>
      </c>
      <c r="AI12" s="23">
        <v>4227.3</v>
      </c>
      <c r="AJ12" s="22">
        <f>+AI12/AH12*100</f>
        <v>115.29</v>
      </c>
      <c r="AK12" s="24">
        <v>0</v>
      </c>
      <c r="AL12" s="21">
        <f t="shared" si="4"/>
        <v>0</v>
      </c>
      <c r="AM12" s="24"/>
      <c r="AN12" s="22">
        <v>0</v>
      </c>
      <c r="AO12" s="22">
        <v>0</v>
      </c>
      <c r="AP12" s="22">
        <v>128030.2</v>
      </c>
      <c r="AQ12" s="22">
        <f t="shared" si="18"/>
        <v>96022.65</v>
      </c>
      <c r="AR12" s="23">
        <v>96022.7</v>
      </c>
      <c r="AS12" s="22">
        <v>0</v>
      </c>
      <c r="AT12" s="22">
        <f t="shared" si="19"/>
        <v>0</v>
      </c>
      <c r="AU12" s="23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2">
        <f t="shared" si="5"/>
        <v>4000</v>
      </c>
      <c r="BF12" s="22">
        <f t="shared" si="5"/>
        <v>3000</v>
      </c>
      <c r="BG12" s="22">
        <f t="shared" si="5"/>
        <v>2358.1765</v>
      </c>
      <c r="BH12" s="22">
        <f t="shared" si="20"/>
        <v>78.60588333333334</v>
      </c>
      <c r="BI12" s="25">
        <v>4000</v>
      </c>
      <c r="BJ12" s="25">
        <v>3000</v>
      </c>
      <c r="BK12" s="23">
        <v>2358.1765</v>
      </c>
      <c r="BL12" s="25">
        <v>0</v>
      </c>
      <c r="BM12" s="25">
        <v>0</v>
      </c>
      <c r="BN12" s="23">
        <v>0</v>
      </c>
      <c r="BO12" s="24">
        <v>0</v>
      </c>
      <c r="BP12" s="24">
        <v>0</v>
      </c>
      <c r="BQ12" s="24">
        <v>0</v>
      </c>
      <c r="BR12" s="21">
        <v>0</v>
      </c>
      <c r="BS12" s="21">
        <f t="shared" si="21"/>
        <v>0</v>
      </c>
      <c r="BT12" s="23">
        <v>0</v>
      </c>
      <c r="BU12" s="24">
        <v>0</v>
      </c>
      <c r="BV12" s="24">
        <v>0</v>
      </c>
      <c r="BW12" s="24">
        <v>0</v>
      </c>
      <c r="BX12" s="25">
        <v>5343</v>
      </c>
      <c r="BY12" s="25">
        <f>+BX12/12*9</f>
        <v>4007.25</v>
      </c>
      <c r="BZ12" s="23">
        <v>2855.42</v>
      </c>
      <c r="CA12" s="24">
        <v>0</v>
      </c>
      <c r="CB12" s="25">
        <f>+CA12/12*1</f>
        <v>0</v>
      </c>
      <c r="CC12" s="24">
        <v>0</v>
      </c>
      <c r="CD12" s="25">
        <v>33700</v>
      </c>
      <c r="CE12" s="25">
        <v>25275</v>
      </c>
      <c r="CF12" s="23">
        <v>20464.8316</v>
      </c>
      <c r="CG12" s="26">
        <v>20500</v>
      </c>
      <c r="CH12" s="26">
        <v>15375</v>
      </c>
      <c r="CI12" s="23">
        <v>11606.357</v>
      </c>
      <c r="CJ12" s="21">
        <v>0</v>
      </c>
      <c r="CK12" s="25">
        <v>0</v>
      </c>
      <c r="CL12" s="23">
        <v>0</v>
      </c>
      <c r="CM12" s="24">
        <v>0</v>
      </c>
      <c r="CN12" s="25">
        <f>+CM12/12*1</f>
        <v>0</v>
      </c>
      <c r="CO12" s="23">
        <v>0</v>
      </c>
      <c r="CP12" s="21">
        <v>0</v>
      </c>
      <c r="CQ12" s="25">
        <f>+CP12/12*1</f>
        <v>0</v>
      </c>
      <c r="CR12" s="23">
        <v>0</v>
      </c>
      <c r="CS12" s="28">
        <v>0</v>
      </c>
      <c r="CT12" s="25">
        <v>0</v>
      </c>
      <c r="CU12" s="23">
        <v>575.991</v>
      </c>
      <c r="CV12" s="24">
        <v>0</v>
      </c>
      <c r="CW12" s="22">
        <f t="shared" si="6"/>
        <v>226873.2</v>
      </c>
      <c r="CX12" s="22">
        <f t="shared" si="6"/>
        <v>169696.56666666665</v>
      </c>
      <c r="CY12" s="22">
        <f t="shared" si="7"/>
        <v>164081.26610000004</v>
      </c>
      <c r="CZ12" s="25">
        <v>0</v>
      </c>
      <c r="DA12" s="24">
        <v>0</v>
      </c>
      <c r="DB12" s="23">
        <v>0</v>
      </c>
      <c r="DC12" s="23">
        <v>0</v>
      </c>
      <c r="DD12" s="24">
        <v>0</v>
      </c>
      <c r="DE12" s="24">
        <v>0</v>
      </c>
      <c r="DF12" s="25">
        <v>0</v>
      </c>
      <c r="DG12" s="25">
        <v>0</v>
      </c>
      <c r="DH12" s="21">
        <v>0</v>
      </c>
      <c r="DI12" s="21">
        <v>0</v>
      </c>
      <c r="DJ12" s="28">
        <v>0</v>
      </c>
      <c r="DK12" s="28">
        <v>0</v>
      </c>
      <c r="DL12" s="21">
        <v>0</v>
      </c>
      <c r="DM12" s="22">
        <f t="shared" si="8"/>
        <v>0</v>
      </c>
      <c r="DN12" s="22">
        <f t="shared" si="9"/>
        <v>0</v>
      </c>
    </row>
    <row r="13" spans="1:118" s="29" customFormat="1" ht="21" customHeight="1">
      <c r="A13" s="19">
        <v>5</v>
      </c>
      <c r="B13" s="20" t="s">
        <v>60</v>
      </c>
      <c r="C13" s="31">
        <f>784.4+5117.7</f>
        <v>5902.099999999999</v>
      </c>
      <c r="D13" s="31">
        <v>0</v>
      </c>
      <c r="E13" s="22">
        <f t="shared" si="0"/>
        <v>126855.19999999998</v>
      </c>
      <c r="F13" s="22">
        <f t="shared" si="1"/>
        <v>95141.4</v>
      </c>
      <c r="G13" s="22">
        <f t="shared" si="1"/>
        <v>90355.67499999999</v>
      </c>
      <c r="H13" s="22">
        <f t="shared" si="10"/>
        <v>94.96988167086042</v>
      </c>
      <c r="I13" s="22">
        <f t="shared" si="2"/>
        <v>20400</v>
      </c>
      <c r="J13" s="22">
        <f t="shared" si="2"/>
        <v>15300</v>
      </c>
      <c r="K13" s="22">
        <f t="shared" si="2"/>
        <v>10514.275</v>
      </c>
      <c r="L13" s="22">
        <f t="shared" si="11"/>
        <v>68.72075163398692</v>
      </c>
      <c r="M13" s="22">
        <f>Q13+Y13</f>
        <v>10000</v>
      </c>
      <c r="N13" s="22">
        <f t="shared" si="3"/>
        <v>7500</v>
      </c>
      <c r="O13" s="22">
        <f t="shared" si="3"/>
        <v>5540.325</v>
      </c>
      <c r="P13" s="22">
        <f t="shared" si="12"/>
        <v>73.871</v>
      </c>
      <c r="Q13" s="31">
        <v>320</v>
      </c>
      <c r="R13" s="21">
        <f t="shared" si="13"/>
        <v>240</v>
      </c>
      <c r="S13" s="23">
        <v>269.12</v>
      </c>
      <c r="T13" s="22">
        <f t="shared" si="14"/>
        <v>112.13333333333333</v>
      </c>
      <c r="U13" s="24">
        <v>2200</v>
      </c>
      <c r="V13" s="21">
        <v>1650</v>
      </c>
      <c r="W13" s="23">
        <v>585.223</v>
      </c>
      <c r="X13" s="22">
        <f t="shared" si="15"/>
        <v>35.468060606060604</v>
      </c>
      <c r="Y13" s="24">
        <f>10000-Q13</f>
        <v>9680</v>
      </c>
      <c r="Z13" s="21">
        <f>7500-R13</f>
        <v>7260</v>
      </c>
      <c r="AA13" s="23">
        <v>5271.205</v>
      </c>
      <c r="AB13" s="22">
        <f t="shared" si="16"/>
        <v>72.60612947658403</v>
      </c>
      <c r="AC13" s="26">
        <v>200</v>
      </c>
      <c r="AD13" s="21">
        <v>150</v>
      </c>
      <c r="AE13" s="23">
        <v>85.7</v>
      </c>
      <c r="AF13" s="22">
        <f t="shared" si="17"/>
        <v>57.13333333333333</v>
      </c>
      <c r="AG13" s="21">
        <v>0</v>
      </c>
      <c r="AH13" s="21">
        <f>+AG13/12*1</f>
        <v>0</v>
      </c>
      <c r="AI13" s="23">
        <v>0</v>
      </c>
      <c r="AJ13" s="22">
        <v>0</v>
      </c>
      <c r="AK13" s="24">
        <v>0</v>
      </c>
      <c r="AL13" s="21">
        <f t="shared" si="4"/>
        <v>0</v>
      </c>
      <c r="AM13" s="24"/>
      <c r="AN13" s="22">
        <v>0</v>
      </c>
      <c r="AO13" s="22">
        <v>0</v>
      </c>
      <c r="AP13" s="22">
        <v>106455.2</v>
      </c>
      <c r="AQ13" s="22">
        <f t="shared" si="18"/>
        <v>79841.4</v>
      </c>
      <c r="AR13" s="23">
        <v>79841.4</v>
      </c>
      <c r="AS13" s="22">
        <v>0</v>
      </c>
      <c r="AT13" s="22">
        <f t="shared" si="19"/>
        <v>0</v>
      </c>
      <c r="AU13" s="23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2">
        <f t="shared" si="5"/>
        <v>1000</v>
      </c>
      <c r="BF13" s="22">
        <f t="shared" si="5"/>
        <v>750</v>
      </c>
      <c r="BG13" s="22">
        <f t="shared" si="5"/>
        <v>392.977</v>
      </c>
      <c r="BH13" s="22">
        <f t="shared" si="20"/>
        <v>52.39693333333333</v>
      </c>
      <c r="BI13" s="25">
        <v>1000</v>
      </c>
      <c r="BJ13" s="25">
        <v>750</v>
      </c>
      <c r="BK13" s="23">
        <v>392.977</v>
      </c>
      <c r="BL13" s="25">
        <v>0</v>
      </c>
      <c r="BM13" s="25">
        <v>0</v>
      </c>
      <c r="BN13" s="23">
        <v>0</v>
      </c>
      <c r="BO13" s="24">
        <v>0</v>
      </c>
      <c r="BP13" s="24">
        <v>0</v>
      </c>
      <c r="BQ13" s="24">
        <v>0</v>
      </c>
      <c r="BR13" s="21">
        <v>0</v>
      </c>
      <c r="BS13" s="21">
        <f t="shared" si="21"/>
        <v>0</v>
      </c>
      <c r="BT13" s="23">
        <v>0</v>
      </c>
      <c r="BU13" s="24">
        <v>0</v>
      </c>
      <c r="BV13" s="24">
        <v>0</v>
      </c>
      <c r="BW13" s="24">
        <v>0</v>
      </c>
      <c r="BX13" s="25">
        <v>0</v>
      </c>
      <c r="BY13" s="25">
        <f>+BX13/12*9</f>
        <v>0</v>
      </c>
      <c r="BZ13" s="23">
        <v>0</v>
      </c>
      <c r="CA13" s="24">
        <v>0</v>
      </c>
      <c r="CB13" s="25">
        <f>+CA13/12*1</f>
        <v>0</v>
      </c>
      <c r="CC13" s="24">
        <v>0</v>
      </c>
      <c r="CD13" s="25">
        <v>6500</v>
      </c>
      <c r="CE13" s="25">
        <v>4875</v>
      </c>
      <c r="CF13" s="23">
        <v>3050.05</v>
      </c>
      <c r="CG13" s="26">
        <v>4400</v>
      </c>
      <c r="CH13" s="26">
        <v>3300</v>
      </c>
      <c r="CI13" s="23">
        <v>1907.55</v>
      </c>
      <c r="CJ13" s="21">
        <v>0</v>
      </c>
      <c r="CK13" s="25">
        <f>+CJ13/12*1</f>
        <v>0</v>
      </c>
      <c r="CL13" s="23">
        <v>0</v>
      </c>
      <c r="CM13" s="24">
        <v>0</v>
      </c>
      <c r="CN13" s="25">
        <f>+CM13/12*1</f>
        <v>0</v>
      </c>
      <c r="CO13" s="23">
        <v>0</v>
      </c>
      <c r="CP13" s="21">
        <v>0</v>
      </c>
      <c r="CQ13" s="25">
        <f>+CP13/12*1</f>
        <v>0</v>
      </c>
      <c r="CR13" s="23">
        <v>0</v>
      </c>
      <c r="CS13" s="26">
        <v>500</v>
      </c>
      <c r="CT13" s="25">
        <v>375</v>
      </c>
      <c r="CU13" s="23">
        <v>860</v>
      </c>
      <c r="CV13" s="24">
        <v>0</v>
      </c>
      <c r="CW13" s="22">
        <f t="shared" si="6"/>
        <v>126855.2</v>
      </c>
      <c r="CX13" s="22">
        <f t="shared" si="6"/>
        <v>95141.4</v>
      </c>
      <c r="CY13" s="22">
        <f t="shared" si="7"/>
        <v>90355.67499999999</v>
      </c>
      <c r="CZ13" s="25">
        <v>0</v>
      </c>
      <c r="DA13" s="24">
        <v>0</v>
      </c>
      <c r="DB13" s="23">
        <v>0</v>
      </c>
      <c r="DC13" s="23">
        <v>0</v>
      </c>
      <c r="DD13" s="24">
        <v>0</v>
      </c>
      <c r="DE13" s="24">
        <v>0</v>
      </c>
      <c r="DF13" s="25">
        <v>0</v>
      </c>
      <c r="DG13" s="25">
        <v>0</v>
      </c>
      <c r="DH13" s="21">
        <v>0</v>
      </c>
      <c r="DI13" s="31">
        <v>0</v>
      </c>
      <c r="DJ13" s="26">
        <v>8342.6</v>
      </c>
      <c r="DK13" s="26">
        <v>8342.6</v>
      </c>
      <c r="DL13" s="21">
        <v>0</v>
      </c>
      <c r="DM13" s="22">
        <f t="shared" si="8"/>
        <v>8342.6</v>
      </c>
      <c r="DN13" s="22">
        <f t="shared" si="9"/>
        <v>8342.6</v>
      </c>
    </row>
    <row r="14" spans="1:118" s="29" customFormat="1" ht="21" customHeight="1">
      <c r="A14" s="19">
        <v>6</v>
      </c>
      <c r="B14" s="20" t="s">
        <v>61</v>
      </c>
      <c r="C14" s="31">
        <v>185.7</v>
      </c>
      <c r="D14" s="31">
        <v>202.2</v>
      </c>
      <c r="E14" s="22">
        <f t="shared" si="0"/>
        <v>235683.9874</v>
      </c>
      <c r="F14" s="22">
        <f t="shared" si="1"/>
        <v>176404.65721666667</v>
      </c>
      <c r="G14" s="22">
        <f t="shared" si="1"/>
        <v>165651.0922</v>
      </c>
      <c r="H14" s="22">
        <f t="shared" si="10"/>
        <v>93.90403564943371</v>
      </c>
      <c r="I14" s="22">
        <f t="shared" si="2"/>
        <v>102159.7874</v>
      </c>
      <c r="J14" s="22">
        <f t="shared" si="2"/>
        <v>76261.50721666667</v>
      </c>
      <c r="K14" s="22">
        <f t="shared" si="2"/>
        <v>66087.8722</v>
      </c>
      <c r="L14" s="22">
        <f t="shared" si="11"/>
        <v>86.6595411132351</v>
      </c>
      <c r="M14" s="22">
        <f>Q14+Y14</f>
        <v>29500</v>
      </c>
      <c r="N14" s="22">
        <f t="shared" si="3"/>
        <v>22125</v>
      </c>
      <c r="O14" s="22">
        <f t="shared" si="3"/>
        <v>17566.3638</v>
      </c>
      <c r="P14" s="22">
        <f t="shared" si="12"/>
        <v>79.39599457627118</v>
      </c>
      <c r="Q14" s="31">
        <v>2500</v>
      </c>
      <c r="R14" s="21">
        <f t="shared" si="13"/>
        <v>1875</v>
      </c>
      <c r="S14" s="23">
        <v>1472.3128</v>
      </c>
      <c r="T14" s="22">
        <f t="shared" si="14"/>
        <v>78.52334933333333</v>
      </c>
      <c r="U14" s="24">
        <v>5000</v>
      </c>
      <c r="V14" s="21">
        <v>3750</v>
      </c>
      <c r="W14" s="23">
        <v>2952.3934</v>
      </c>
      <c r="X14" s="22">
        <f t="shared" si="15"/>
        <v>78.73049066666667</v>
      </c>
      <c r="Y14" s="24">
        <v>27000</v>
      </c>
      <c r="Z14" s="21">
        <f>22125-R14</f>
        <v>20250</v>
      </c>
      <c r="AA14" s="23">
        <v>16094.051</v>
      </c>
      <c r="AB14" s="22">
        <f t="shared" si="16"/>
        <v>79.4767950617284</v>
      </c>
      <c r="AC14" s="26">
        <v>5839.7874</v>
      </c>
      <c r="AD14" s="21">
        <v>4379.84055</v>
      </c>
      <c r="AE14" s="23">
        <v>4051.906</v>
      </c>
      <c r="AF14" s="22">
        <f t="shared" si="17"/>
        <v>92.51263724657738</v>
      </c>
      <c r="AG14" s="21">
        <v>4300</v>
      </c>
      <c r="AH14" s="21">
        <f>+AG14/12*8</f>
        <v>2866.6666666666665</v>
      </c>
      <c r="AI14" s="23">
        <v>1202.5</v>
      </c>
      <c r="AJ14" s="22">
        <f>+AI14/AH14*100</f>
        <v>41.94767441860465</v>
      </c>
      <c r="AK14" s="24">
        <v>0</v>
      </c>
      <c r="AL14" s="21">
        <f t="shared" si="4"/>
        <v>0</v>
      </c>
      <c r="AM14" s="24"/>
      <c r="AN14" s="22">
        <v>0</v>
      </c>
      <c r="AO14" s="22">
        <v>0</v>
      </c>
      <c r="AP14" s="22">
        <v>124433.1</v>
      </c>
      <c r="AQ14" s="22">
        <f t="shared" si="18"/>
        <v>93324.82500000001</v>
      </c>
      <c r="AR14" s="23">
        <v>93324.8</v>
      </c>
      <c r="AS14" s="22">
        <v>3734</v>
      </c>
      <c r="AT14" s="22">
        <f t="shared" si="19"/>
        <v>2800.5</v>
      </c>
      <c r="AU14" s="23">
        <v>2490.6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2">
        <f t="shared" si="5"/>
        <v>22500</v>
      </c>
      <c r="BF14" s="22">
        <f t="shared" si="5"/>
        <v>16875</v>
      </c>
      <c r="BG14" s="22">
        <f t="shared" si="5"/>
        <v>11303.264000000001</v>
      </c>
      <c r="BH14" s="22">
        <f t="shared" si="20"/>
        <v>66.98230518518518</v>
      </c>
      <c r="BI14" s="25">
        <v>2500</v>
      </c>
      <c r="BJ14" s="25">
        <f>16875-BS14</f>
        <v>1875</v>
      </c>
      <c r="BK14" s="23">
        <v>1068.414</v>
      </c>
      <c r="BL14" s="25">
        <v>0</v>
      </c>
      <c r="BM14" s="25">
        <v>0</v>
      </c>
      <c r="BN14" s="23">
        <v>0</v>
      </c>
      <c r="BO14" s="24">
        <v>0</v>
      </c>
      <c r="BP14" s="24">
        <v>0</v>
      </c>
      <c r="BQ14" s="24">
        <v>0</v>
      </c>
      <c r="BR14" s="21">
        <v>20000</v>
      </c>
      <c r="BS14" s="21">
        <f t="shared" si="21"/>
        <v>15000</v>
      </c>
      <c r="BT14" s="23">
        <v>10234.85</v>
      </c>
      <c r="BU14" s="24">
        <v>0</v>
      </c>
      <c r="BV14" s="24">
        <v>0</v>
      </c>
      <c r="BW14" s="24">
        <v>0</v>
      </c>
      <c r="BX14" s="25">
        <v>5357.1</v>
      </c>
      <c r="BY14" s="25">
        <f>+BX14/12*9</f>
        <v>4017.8250000000003</v>
      </c>
      <c r="BZ14" s="23">
        <v>3747.82</v>
      </c>
      <c r="CA14" s="24">
        <v>0</v>
      </c>
      <c r="CB14" s="25">
        <f>+CA14/12*1</f>
        <v>0</v>
      </c>
      <c r="CC14" s="24">
        <v>0</v>
      </c>
      <c r="CD14" s="25">
        <v>31400</v>
      </c>
      <c r="CE14" s="25">
        <v>23550</v>
      </c>
      <c r="CF14" s="23">
        <v>15077.465</v>
      </c>
      <c r="CG14" s="26">
        <v>13600</v>
      </c>
      <c r="CH14" s="26">
        <v>10200</v>
      </c>
      <c r="CI14" s="23">
        <v>4903.25</v>
      </c>
      <c r="CJ14" s="21">
        <v>0</v>
      </c>
      <c r="CK14" s="25">
        <f>+CJ14/12*1</f>
        <v>0</v>
      </c>
      <c r="CL14" s="23">
        <v>0</v>
      </c>
      <c r="CM14" s="24">
        <v>0</v>
      </c>
      <c r="CN14" s="25">
        <f>+CM14/12*1</f>
        <v>0</v>
      </c>
      <c r="CO14" s="23">
        <v>0</v>
      </c>
      <c r="CP14" s="21">
        <v>0</v>
      </c>
      <c r="CQ14" s="25">
        <f>+CP14/12*1</f>
        <v>0</v>
      </c>
      <c r="CR14" s="23">
        <v>0</v>
      </c>
      <c r="CS14" s="26">
        <v>3620</v>
      </c>
      <c r="CT14" s="25">
        <v>2715</v>
      </c>
      <c r="CU14" s="23">
        <v>13933.98</v>
      </c>
      <c r="CV14" s="24">
        <v>0</v>
      </c>
      <c r="CW14" s="22">
        <f t="shared" si="6"/>
        <v>235683.9874</v>
      </c>
      <c r="CX14" s="22">
        <f t="shared" si="6"/>
        <v>176404.65721666667</v>
      </c>
      <c r="CY14" s="22">
        <f t="shared" si="7"/>
        <v>165651.0922</v>
      </c>
      <c r="CZ14" s="25">
        <v>0</v>
      </c>
      <c r="DA14" s="24">
        <v>0</v>
      </c>
      <c r="DB14" s="23">
        <v>0</v>
      </c>
      <c r="DC14" s="23">
        <v>0</v>
      </c>
      <c r="DD14" s="24">
        <v>0</v>
      </c>
      <c r="DE14" s="24">
        <v>0</v>
      </c>
      <c r="DF14" s="25">
        <v>0</v>
      </c>
      <c r="DG14" s="25">
        <v>0</v>
      </c>
      <c r="DH14" s="21">
        <v>0</v>
      </c>
      <c r="DI14" s="31">
        <v>0</v>
      </c>
      <c r="DJ14" s="26">
        <v>0</v>
      </c>
      <c r="DK14" s="26">
        <v>0</v>
      </c>
      <c r="DL14" s="21">
        <v>0</v>
      </c>
      <c r="DM14" s="22">
        <f t="shared" si="8"/>
        <v>0</v>
      </c>
      <c r="DN14" s="22">
        <f t="shared" si="9"/>
        <v>0</v>
      </c>
    </row>
    <row r="15" spans="1:118" s="29" customFormat="1" ht="21" customHeight="1">
      <c r="A15" s="19">
        <v>7</v>
      </c>
      <c r="B15" s="32" t="s">
        <v>62</v>
      </c>
      <c r="C15" s="31">
        <f>74577.8+48000</f>
        <v>122577.8</v>
      </c>
      <c r="D15" s="31">
        <f>58688-48000</f>
        <v>10688</v>
      </c>
      <c r="E15" s="22">
        <f t="shared" si="0"/>
        <v>246640</v>
      </c>
      <c r="F15" s="22">
        <f t="shared" si="1"/>
        <v>184980</v>
      </c>
      <c r="G15" s="22">
        <f t="shared" si="1"/>
        <v>176522.14379999996</v>
      </c>
      <c r="H15" s="22">
        <f t="shared" si="10"/>
        <v>95.42769153421989</v>
      </c>
      <c r="I15" s="22">
        <f t="shared" si="2"/>
        <v>163180.4</v>
      </c>
      <c r="J15" s="22">
        <f t="shared" si="2"/>
        <v>122385.29999999999</v>
      </c>
      <c r="K15" s="22">
        <f t="shared" si="2"/>
        <v>108927.4438</v>
      </c>
      <c r="L15" s="22">
        <f t="shared" si="11"/>
        <v>89.00369881023293</v>
      </c>
      <c r="M15" s="22">
        <f>Q15+Y15</f>
        <v>10380</v>
      </c>
      <c r="N15" s="22">
        <f t="shared" si="3"/>
        <v>7785</v>
      </c>
      <c r="O15" s="22">
        <f t="shared" si="3"/>
        <v>6251.271000000001</v>
      </c>
      <c r="P15" s="22">
        <f t="shared" si="12"/>
        <v>80.2989210019268</v>
      </c>
      <c r="Q15" s="31">
        <v>500</v>
      </c>
      <c r="R15" s="21">
        <f t="shared" si="13"/>
        <v>375</v>
      </c>
      <c r="S15" s="23">
        <v>457.859</v>
      </c>
      <c r="T15" s="22">
        <f t="shared" si="14"/>
        <v>122.09573333333333</v>
      </c>
      <c r="U15" s="24">
        <v>9860</v>
      </c>
      <c r="V15" s="21">
        <v>7395</v>
      </c>
      <c r="W15" s="23">
        <v>6201.2558</v>
      </c>
      <c r="X15" s="22">
        <f t="shared" si="15"/>
        <v>83.85741446923596</v>
      </c>
      <c r="Y15" s="24">
        <v>9880</v>
      </c>
      <c r="Z15" s="21">
        <f>7785-R15</f>
        <v>7410</v>
      </c>
      <c r="AA15" s="23">
        <v>5793.412</v>
      </c>
      <c r="AB15" s="22">
        <f t="shared" si="16"/>
        <v>78.18369770580297</v>
      </c>
      <c r="AC15" s="26">
        <v>750</v>
      </c>
      <c r="AD15" s="21">
        <v>562.5</v>
      </c>
      <c r="AE15" s="23">
        <v>415.3</v>
      </c>
      <c r="AF15" s="22">
        <f t="shared" si="17"/>
        <v>73.83111111111111</v>
      </c>
      <c r="AG15" s="21">
        <v>0</v>
      </c>
      <c r="AH15" s="21">
        <f>+AG15/12*1</f>
        <v>0</v>
      </c>
      <c r="AI15" s="23">
        <v>0</v>
      </c>
      <c r="AJ15" s="22">
        <v>0</v>
      </c>
      <c r="AK15" s="24">
        <v>0</v>
      </c>
      <c r="AL15" s="21">
        <f t="shared" si="4"/>
        <v>0</v>
      </c>
      <c r="AM15" s="24"/>
      <c r="AN15" s="22">
        <v>0</v>
      </c>
      <c r="AO15" s="22">
        <v>0</v>
      </c>
      <c r="AP15" s="22">
        <v>83459.6</v>
      </c>
      <c r="AQ15" s="22">
        <f t="shared" si="18"/>
        <v>62594.700000000004</v>
      </c>
      <c r="AR15" s="23">
        <v>62594.7</v>
      </c>
      <c r="AS15" s="22">
        <v>0</v>
      </c>
      <c r="AT15" s="22">
        <f t="shared" si="19"/>
        <v>0</v>
      </c>
      <c r="AU15" s="23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2">
        <f t="shared" si="5"/>
        <v>139890.4</v>
      </c>
      <c r="BF15" s="22">
        <f t="shared" si="5"/>
        <v>104917.79999999999</v>
      </c>
      <c r="BG15" s="22">
        <f t="shared" si="5"/>
        <v>94710.317</v>
      </c>
      <c r="BH15" s="22">
        <f t="shared" si="20"/>
        <v>90.27097117934231</v>
      </c>
      <c r="BI15" s="25">
        <v>139890.4</v>
      </c>
      <c r="BJ15" s="25">
        <v>104917.79999999999</v>
      </c>
      <c r="BK15" s="23">
        <v>94710.317</v>
      </c>
      <c r="BL15" s="25">
        <v>0</v>
      </c>
      <c r="BM15" s="25">
        <v>0</v>
      </c>
      <c r="BN15" s="23">
        <v>0</v>
      </c>
      <c r="BO15" s="24">
        <v>0</v>
      </c>
      <c r="BP15" s="24">
        <v>0</v>
      </c>
      <c r="BQ15" s="24">
        <v>0</v>
      </c>
      <c r="BR15" s="21">
        <v>0</v>
      </c>
      <c r="BS15" s="21">
        <f t="shared" si="21"/>
        <v>0</v>
      </c>
      <c r="BT15" s="23">
        <v>0</v>
      </c>
      <c r="BU15" s="24">
        <v>0</v>
      </c>
      <c r="BV15" s="24">
        <v>0</v>
      </c>
      <c r="BW15" s="24">
        <v>0</v>
      </c>
      <c r="BX15" s="25">
        <v>0</v>
      </c>
      <c r="BY15" s="25">
        <f>+BX15/12*9</f>
        <v>0</v>
      </c>
      <c r="BZ15" s="23">
        <v>0</v>
      </c>
      <c r="CA15" s="24">
        <v>0</v>
      </c>
      <c r="CB15" s="25">
        <f>+CA15/12*1</f>
        <v>0</v>
      </c>
      <c r="CC15" s="24">
        <v>0</v>
      </c>
      <c r="CD15" s="25">
        <v>2300</v>
      </c>
      <c r="CE15" s="25">
        <v>1725</v>
      </c>
      <c r="CF15" s="23">
        <v>1349.3</v>
      </c>
      <c r="CG15" s="26">
        <v>1800</v>
      </c>
      <c r="CH15" s="25">
        <v>1350</v>
      </c>
      <c r="CI15" s="23">
        <v>519.05</v>
      </c>
      <c r="CJ15" s="21">
        <v>0</v>
      </c>
      <c r="CK15" s="25">
        <f>+CJ15/12*1</f>
        <v>0</v>
      </c>
      <c r="CL15" s="23">
        <v>0</v>
      </c>
      <c r="CM15" s="24">
        <v>0</v>
      </c>
      <c r="CN15" s="25">
        <f>+CM15/12*1</f>
        <v>0</v>
      </c>
      <c r="CO15" s="23">
        <v>0</v>
      </c>
      <c r="CP15" s="21">
        <v>0</v>
      </c>
      <c r="CQ15" s="25">
        <f>+CP15/12*1</f>
        <v>0</v>
      </c>
      <c r="CR15" s="23">
        <v>0</v>
      </c>
      <c r="CS15" s="26">
        <v>0</v>
      </c>
      <c r="CT15" s="25">
        <v>0</v>
      </c>
      <c r="CU15" s="23">
        <v>0</v>
      </c>
      <c r="CV15" s="24">
        <v>0</v>
      </c>
      <c r="CW15" s="22">
        <f t="shared" si="6"/>
        <v>246640</v>
      </c>
      <c r="CX15" s="22">
        <f t="shared" si="6"/>
        <v>184980</v>
      </c>
      <c r="CY15" s="22">
        <f t="shared" si="7"/>
        <v>171522.14379999996</v>
      </c>
      <c r="CZ15" s="25">
        <v>0</v>
      </c>
      <c r="DA15" s="24">
        <v>0</v>
      </c>
      <c r="DB15" s="23">
        <v>0</v>
      </c>
      <c r="DC15" s="23">
        <v>0</v>
      </c>
      <c r="DD15" s="24">
        <v>0</v>
      </c>
      <c r="DE15" s="24">
        <v>0</v>
      </c>
      <c r="DF15" s="25">
        <v>0</v>
      </c>
      <c r="DG15" s="25">
        <v>5000</v>
      </c>
      <c r="DH15" s="21">
        <v>0</v>
      </c>
      <c r="DI15" s="31">
        <v>0</v>
      </c>
      <c r="DJ15" s="26">
        <v>0</v>
      </c>
      <c r="DK15" s="26">
        <v>0</v>
      </c>
      <c r="DL15" s="21">
        <v>0</v>
      </c>
      <c r="DM15" s="22">
        <f t="shared" si="8"/>
        <v>0</v>
      </c>
      <c r="DN15" s="22">
        <f t="shared" si="9"/>
        <v>5000</v>
      </c>
    </row>
    <row r="16" spans="1:118" s="29" customFormat="1" ht="21" customHeight="1">
      <c r="A16" s="19">
        <v>8</v>
      </c>
      <c r="B16" s="32" t="s">
        <v>63</v>
      </c>
      <c r="C16" s="31">
        <v>249505</v>
      </c>
      <c r="D16" s="31">
        <v>4289.9</v>
      </c>
      <c r="E16" s="22">
        <f t="shared" si="0"/>
        <v>456374.3739</v>
      </c>
      <c r="F16" s="22">
        <f t="shared" si="1"/>
        <v>342102.0387583333</v>
      </c>
      <c r="G16" s="22">
        <f t="shared" si="1"/>
        <v>318435.81609999994</v>
      </c>
      <c r="H16" s="22">
        <f t="shared" si="10"/>
        <v>93.08211586688276</v>
      </c>
      <c r="I16" s="22">
        <f t="shared" si="2"/>
        <v>337332.4739</v>
      </c>
      <c r="J16" s="22">
        <f t="shared" si="2"/>
        <v>252820.61375833332</v>
      </c>
      <c r="K16" s="22">
        <f t="shared" si="2"/>
        <v>230300.35610000003</v>
      </c>
      <c r="L16" s="22">
        <f t="shared" si="11"/>
        <v>91.09239657180012</v>
      </c>
      <c r="M16" s="22">
        <f>Q16+Y16</f>
        <v>51034.799999999996</v>
      </c>
      <c r="N16" s="22">
        <f t="shared" si="3"/>
        <v>38128</v>
      </c>
      <c r="O16" s="22">
        <f t="shared" si="3"/>
        <v>32252.415800000002</v>
      </c>
      <c r="P16" s="22">
        <f t="shared" si="12"/>
        <v>84.58984420898028</v>
      </c>
      <c r="Q16" s="31">
        <v>17432.6</v>
      </c>
      <c r="R16" s="21">
        <f t="shared" si="13"/>
        <v>13074.449999999999</v>
      </c>
      <c r="S16" s="23">
        <v>14745.2158</v>
      </c>
      <c r="T16" s="22">
        <f t="shared" si="14"/>
        <v>112.77886106107715</v>
      </c>
      <c r="U16" s="31">
        <f>8677.9+13131.1</f>
        <v>21809</v>
      </c>
      <c r="V16" s="21">
        <v>16356.75</v>
      </c>
      <c r="W16" s="23">
        <v>16837.7262</v>
      </c>
      <c r="X16" s="22">
        <f t="shared" si="15"/>
        <v>102.94053647576689</v>
      </c>
      <c r="Y16" s="24">
        <v>33602.2</v>
      </c>
      <c r="Z16" s="21">
        <f>38128-R16</f>
        <v>25053.550000000003</v>
      </c>
      <c r="AA16" s="23">
        <v>17507.2</v>
      </c>
      <c r="AB16" s="22">
        <f t="shared" si="16"/>
        <v>69.8791189272578</v>
      </c>
      <c r="AC16" s="26">
        <v>6517.4</v>
      </c>
      <c r="AD16" s="21">
        <v>5073</v>
      </c>
      <c r="AE16" s="23">
        <v>3713.215</v>
      </c>
      <c r="AF16" s="22">
        <f t="shared" si="17"/>
        <v>73.19564360339051</v>
      </c>
      <c r="AG16" s="21">
        <v>350</v>
      </c>
      <c r="AH16" s="21">
        <f>+AG16/12*8</f>
        <v>233.33333333333334</v>
      </c>
      <c r="AI16" s="23">
        <v>571.6</v>
      </c>
      <c r="AJ16" s="22">
        <f>+AI16/AH16*100</f>
        <v>244.97142857142856</v>
      </c>
      <c r="AK16" s="24">
        <v>0</v>
      </c>
      <c r="AL16" s="21">
        <f t="shared" si="4"/>
        <v>0</v>
      </c>
      <c r="AM16" s="24"/>
      <c r="AN16" s="22">
        <v>0</v>
      </c>
      <c r="AO16" s="22">
        <v>0</v>
      </c>
      <c r="AP16" s="22">
        <v>99515.5</v>
      </c>
      <c r="AQ16" s="22">
        <f t="shared" si="18"/>
        <v>74636.625</v>
      </c>
      <c r="AR16" s="23">
        <v>74636.6</v>
      </c>
      <c r="AS16" s="22">
        <f>2800.5+2100.4</f>
        <v>4900.9</v>
      </c>
      <c r="AT16" s="22">
        <f t="shared" si="19"/>
        <v>3675.6749999999997</v>
      </c>
      <c r="AU16" s="23">
        <v>3268.9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2">
        <f t="shared" si="5"/>
        <v>187066.9</v>
      </c>
      <c r="BF16" s="22">
        <f t="shared" si="5"/>
        <v>140299</v>
      </c>
      <c r="BG16" s="22">
        <f t="shared" si="5"/>
        <v>117814.78989999999</v>
      </c>
      <c r="BH16" s="22">
        <f t="shared" si="20"/>
        <v>83.97407672185831</v>
      </c>
      <c r="BI16" s="25">
        <v>105874.1</v>
      </c>
      <c r="BJ16" s="25">
        <f>140299-BM16-BS16</f>
        <v>79404.40000000001</v>
      </c>
      <c r="BK16" s="23">
        <v>61581.8649</v>
      </c>
      <c r="BL16" s="25">
        <v>76274.9</v>
      </c>
      <c r="BM16" s="25">
        <f>+BL16/12*9</f>
        <v>57206.174999999996</v>
      </c>
      <c r="BN16" s="23">
        <v>52805.725</v>
      </c>
      <c r="BO16" s="24">
        <v>0</v>
      </c>
      <c r="BP16" s="24">
        <v>0</v>
      </c>
      <c r="BQ16" s="24">
        <v>0</v>
      </c>
      <c r="BR16" s="21">
        <v>4917.9</v>
      </c>
      <c r="BS16" s="21">
        <f t="shared" si="21"/>
        <v>3688.4249999999997</v>
      </c>
      <c r="BT16" s="23">
        <v>3427.2</v>
      </c>
      <c r="BU16" s="24">
        <v>0</v>
      </c>
      <c r="BV16" s="24">
        <v>0</v>
      </c>
      <c r="BW16" s="24">
        <v>0</v>
      </c>
      <c r="BX16" s="25">
        <v>14625.5</v>
      </c>
      <c r="BY16" s="25">
        <f>+BX16/12*9</f>
        <v>10969.125</v>
      </c>
      <c r="BZ16" s="23">
        <v>10229.96</v>
      </c>
      <c r="CA16" s="24">
        <v>0</v>
      </c>
      <c r="CB16" s="25">
        <f>+CA16/12*1</f>
        <v>0</v>
      </c>
      <c r="CC16" s="24">
        <v>0</v>
      </c>
      <c r="CD16" s="25">
        <v>49164.2</v>
      </c>
      <c r="CE16" s="25">
        <v>36873.149999999994</v>
      </c>
      <c r="CF16" s="23">
        <v>34036.6282</v>
      </c>
      <c r="CG16" s="26">
        <v>20551</v>
      </c>
      <c r="CH16" s="25">
        <v>15413.25</v>
      </c>
      <c r="CI16" s="23">
        <v>14934.2982</v>
      </c>
      <c r="CJ16" s="21">
        <v>247</v>
      </c>
      <c r="CK16" s="25">
        <v>0</v>
      </c>
      <c r="CL16" s="23">
        <v>557.5</v>
      </c>
      <c r="CM16" s="24">
        <v>0</v>
      </c>
      <c r="CN16" s="25">
        <f>+CM16/12*1</f>
        <v>0</v>
      </c>
      <c r="CO16" s="23">
        <v>0</v>
      </c>
      <c r="CP16" s="21">
        <v>0</v>
      </c>
      <c r="CQ16" s="25">
        <f>+CP16/12*1</f>
        <v>0</v>
      </c>
      <c r="CR16" s="23">
        <v>0</v>
      </c>
      <c r="CS16" s="26">
        <v>21143.1739</v>
      </c>
      <c r="CT16" s="25">
        <v>15857.380425000001</v>
      </c>
      <c r="CU16" s="23">
        <v>24516.481</v>
      </c>
      <c r="CV16" s="24">
        <v>0</v>
      </c>
      <c r="CW16" s="22">
        <f t="shared" si="6"/>
        <v>456374.3739</v>
      </c>
      <c r="CX16" s="22">
        <f t="shared" si="6"/>
        <v>342102.0387583333</v>
      </c>
      <c r="CY16" s="22">
        <f t="shared" si="7"/>
        <v>318435.81609999994</v>
      </c>
      <c r="CZ16" s="25">
        <v>0</v>
      </c>
      <c r="DA16" s="24">
        <v>0</v>
      </c>
      <c r="DB16" s="23">
        <v>0</v>
      </c>
      <c r="DC16" s="23">
        <v>0</v>
      </c>
      <c r="DD16" s="24">
        <v>0</v>
      </c>
      <c r="DE16" s="24">
        <v>0</v>
      </c>
      <c r="DF16" s="25">
        <v>0</v>
      </c>
      <c r="DG16" s="25">
        <v>0</v>
      </c>
      <c r="DH16" s="21">
        <v>0</v>
      </c>
      <c r="DI16" s="31">
        <v>0</v>
      </c>
      <c r="DJ16" s="26">
        <v>0</v>
      </c>
      <c r="DK16" s="26">
        <v>0</v>
      </c>
      <c r="DL16" s="21">
        <v>0</v>
      </c>
      <c r="DM16" s="22">
        <f t="shared" si="8"/>
        <v>0</v>
      </c>
      <c r="DN16" s="22">
        <f t="shared" si="9"/>
        <v>0</v>
      </c>
    </row>
    <row r="17" spans="1:118" s="14" customFormat="1" ht="23.25" customHeight="1">
      <c r="A17" s="33"/>
      <c r="B17" s="34" t="s">
        <v>64</v>
      </c>
      <c r="C17" s="22">
        <f>SUM(C9:C16)</f>
        <v>484139.7</v>
      </c>
      <c r="D17" s="22">
        <f>SUM(D9:D16)</f>
        <v>44630.700000000004</v>
      </c>
      <c r="E17" s="22">
        <f>SUM(E9:E16)</f>
        <v>2020524.9952999998</v>
      </c>
      <c r="F17" s="22">
        <f>SUM(F9:F16)</f>
        <v>1523234.5466416667</v>
      </c>
      <c r="G17" s="22">
        <f>SUM(G9:G16)</f>
        <v>1397831.2938</v>
      </c>
      <c r="H17" s="22">
        <f t="shared" si="10"/>
        <v>91.76730509965468</v>
      </c>
      <c r="I17" s="22">
        <f>SUM(I9:I16)</f>
        <v>915490.6613</v>
      </c>
      <c r="J17" s="22">
        <f>R17+V17+Z17+AD17+AH17+AL17+BC17+BJ17+BM17+BP17+BS17+BV17+CB17+CE17+CK17+CN17+CT17</f>
        <v>685622.5876416666</v>
      </c>
      <c r="K17" s="22">
        <f>SUM(K9:K16)</f>
        <v>578675.7798</v>
      </c>
      <c r="L17" s="22">
        <f t="shared" si="11"/>
        <v>84.40150459314196</v>
      </c>
      <c r="M17" s="22">
        <f>SUM(M9:M16)</f>
        <v>205934.8</v>
      </c>
      <c r="N17" s="22">
        <f>SUM(N9:N16)</f>
        <v>154303</v>
      </c>
      <c r="O17" s="22">
        <f>SUM(O9:O16)</f>
        <v>125222.68860000001</v>
      </c>
      <c r="P17" s="22">
        <f t="shared" si="12"/>
        <v>81.15376149523989</v>
      </c>
      <c r="Q17" s="22">
        <f>SUM(Q9:Q16)</f>
        <v>27552.6</v>
      </c>
      <c r="R17" s="21">
        <f>SUM(R9:R16)</f>
        <v>20664.449999999997</v>
      </c>
      <c r="S17" s="22">
        <f>SUM(S9:S16)</f>
        <v>26529.984600000003</v>
      </c>
      <c r="T17" s="22">
        <f t="shared" si="14"/>
        <v>128.3846635163288</v>
      </c>
      <c r="U17" s="22">
        <f>SUM(U9:U16)</f>
        <v>79152</v>
      </c>
      <c r="V17" s="21">
        <f>SUM(V9:V16)</f>
        <v>59364</v>
      </c>
      <c r="W17" s="22">
        <f>SUM(W9:W16)</f>
        <v>46725.9004</v>
      </c>
      <c r="X17" s="22">
        <f t="shared" si="15"/>
        <v>78.71083552321272</v>
      </c>
      <c r="Y17" s="22">
        <f>SUM(Y9:Y16)</f>
        <v>178382.2</v>
      </c>
      <c r="Z17" s="21">
        <f>SUM(Z9:Z16)</f>
        <v>133638.55</v>
      </c>
      <c r="AA17" s="22">
        <f>SUM(AA9:AA16)</f>
        <v>98692.704</v>
      </c>
      <c r="AB17" s="22">
        <f t="shared" si="16"/>
        <v>73.85047503134388</v>
      </c>
      <c r="AC17" s="22">
        <f>SUM(AC9:AC16)</f>
        <v>23282.187400000003</v>
      </c>
      <c r="AD17" s="21">
        <f>SUM(AD9:AD16)</f>
        <v>17646.59055</v>
      </c>
      <c r="AE17" s="22">
        <f>SUM(AE9:AE16)</f>
        <v>15510.203599999999</v>
      </c>
      <c r="AF17" s="22">
        <f t="shared" si="17"/>
        <v>87.8934860309319</v>
      </c>
      <c r="AG17" s="22">
        <f>SUM(AG9:AG16)</f>
        <v>10150</v>
      </c>
      <c r="AH17" s="21">
        <f>SUM(AH9:AH16)</f>
        <v>6766.666666666666</v>
      </c>
      <c r="AI17" s="22">
        <f>SUM(AI9:AI16)</f>
        <v>6001.400000000001</v>
      </c>
      <c r="AJ17" s="22">
        <f>+AI17/AH17*100</f>
        <v>88.69064039408869</v>
      </c>
      <c r="AK17" s="22">
        <f aca="true" t="shared" si="22" ref="AK17:BG17">SUM(AK9:AK16)</f>
        <v>0</v>
      </c>
      <c r="AL17" s="22">
        <f t="shared" si="22"/>
        <v>0</v>
      </c>
      <c r="AM17" s="22">
        <f t="shared" si="22"/>
        <v>0</v>
      </c>
      <c r="AN17" s="22">
        <f t="shared" si="22"/>
        <v>0</v>
      </c>
      <c r="AO17" s="22">
        <f t="shared" si="22"/>
        <v>0</v>
      </c>
      <c r="AP17" s="22">
        <f t="shared" si="22"/>
        <v>1017994.9999999999</v>
      </c>
      <c r="AQ17" s="22">
        <f>SUM(AQ9:AQ16)</f>
        <v>763496.25</v>
      </c>
      <c r="AR17" s="22">
        <f t="shared" si="22"/>
        <v>763496.2999999999</v>
      </c>
      <c r="AS17" s="22">
        <f t="shared" si="22"/>
        <v>10268.5</v>
      </c>
      <c r="AT17" s="22">
        <f t="shared" si="22"/>
        <v>7701.375</v>
      </c>
      <c r="AU17" s="22">
        <f t="shared" si="22"/>
        <v>6849.1</v>
      </c>
      <c r="AV17" s="22">
        <f t="shared" si="22"/>
        <v>0</v>
      </c>
      <c r="AW17" s="22"/>
      <c r="AX17" s="22">
        <f t="shared" si="22"/>
        <v>0</v>
      </c>
      <c r="AY17" s="22">
        <f t="shared" si="22"/>
        <v>0</v>
      </c>
      <c r="AZ17" s="22"/>
      <c r="BA17" s="22">
        <f t="shared" si="22"/>
        <v>0</v>
      </c>
      <c r="BB17" s="24">
        <v>0</v>
      </c>
      <c r="BC17" s="24">
        <v>0</v>
      </c>
      <c r="BD17" s="22">
        <f t="shared" si="22"/>
        <v>0</v>
      </c>
      <c r="BE17" s="22">
        <f t="shared" si="22"/>
        <v>390237.3</v>
      </c>
      <c r="BF17" s="22">
        <f t="shared" si="22"/>
        <v>292676.8</v>
      </c>
      <c r="BG17" s="22">
        <f t="shared" si="22"/>
        <v>244166.8334</v>
      </c>
      <c r="BH17" s="22">
        <f t="shared" si="20"/>
        <v>83.4254144503425</v>
      </c>
      <c r="BI17" s="22">
        <f aca="true" t="shared" si="23" ref="BI17:DN17">SUM(BI9:BI16)</f>
        <v>287914.5</v>
      </c>
      <c r="BJ17" s="22">
        <f t="shared" si="23"/>
        <v>215934.7</v>
      </c>
      <c r="BK17" s="22">
        <f t="shared" si="23"/>
        <v>175222.6384</v>
      </c>
      <c r="BL17" s="22">
        <f t="shared" si="23"/>
        <v>76274.9</v>
      </c>
      <c r="BM17" s="22">
        <f t="shared" si="23"/>
        <v>57206.174999999996</v>
      </c>
      <c r="BN17" s="22">
        <f t="shared" si="23"/>
        <v>54824.845</v>
      </c>
      <c r="BO17" s="24">
        <v>0</v>
      </c>
      <c r="BP17" s="24">
        <v>0</v>
      </c>
      <c r="BQ17" s="24">
        <v>0</v>
      </c>
      <c r="BR17" s="22">
        <f t="shared" si="23"/>
        <v>26047.9</v>
      </c>
      <c r="BS17" s="22">
        <f t="shared" si="23"/>
        <v>19535.925</v>
      </c>
      <c r="BT17" s="22">
        <f t="shared" si="23"/>
        <v>14119.349999999999</v>
      </c>
      <c r="BU17" s="24">
        <v>0</v>
      </c>
      <c r="BV17" s="24">
        <v>0</v>
      </c>
      <c r="BW17" s="24">
        <v>0</v>
      </c>
      <c r="BX17" s="22">
        <f t="shared" si="23"/>
        <v>25325.6</v>
      </c>
      <c r="BY17" s="22">
        <f t="shared" si="23"/>
        <v>18994.2</v>
      </c>
      <c r="BZ17" s="22">
        <f t="shared" si="23"/>
        <v>16833.199999999997</v>
      </c>
      <c r="CA17" s="24">
        <v>0</v>
      </c>
      <c r="CB17" s="24">
        <v>0</v>
      </c>
      <c r="CC17" s="24">
        <v>0</v>
      </c>
      <c r="CD17" s="22">
        <f t="shared" si="23"/>
        <v>174124.2</v>
      </c>
      <c r="CE17" s="22">
        <f t="shared" si="23"/>
        <v>130593.15</v>
      </c>
      <c r="CF17" s="22">
        <f t="shared" si="23"/>
        <v>91540.8418</v>
      </c>
      <c r="CG17" s="22">
        <f t="shared" si="23"/>
        <v>86851</v>
      </c>
      <c r="CH17" s="22">
        <f t="shared" si="23"/>
        <v>65138.25</v>
      </c>
      <c r="CI17" s="22">
        <f t="shared" si="23"/>
        <v>40481.2252</v>
      </c>
      <c r="CJ17" s="22">
        <f t="shared" si="23"/>
        <v>247</v>
      </c>
      <c r="CK17" s="22">
        <f t="shared" si="23"/>
        <v>0</v>
      </c>
      <c r="CL17" s="22">
        <f t="shared" si="23"/>
        <v>557.5</v>
      </c>
      <c r="CM17" s="22">
        <f t="shared" si="23"/>
        <v>0</v>
      </c>
      <c r="CN17" s="22">
        <f t="shared" si="23"/>
        <v>0</v>
      </c>
      <c r="CO17" s="22">
        <f t="shared" si="23"/>
        <v>159.8</v>
      </c>
      <c r="CP17" s="22">
        <f t="shared" si="23"/>
        <v>0</v>
      </c>
      <c r="CQ17" s="22">
        <f t="shared" si="23"/>
        <v>0</v>
      </c>
      <c r="CR17" s="22">
        <f t="shared" si="23"/>
        <v>960</v>
      </c>
      <c r="CS17" s="22">
        <f t="shared" si="23"/>
        <v>32363.1739</v>
      </c>
      <c r="CT17" s="22">
        <f t="shared" si="23"/>
        <v>24272.380425000003</v>
      </c>
      <c r="CU17" s="22">
        <f t="shared" si="23"/>
        <v>48790.612</v>
      </c>
      <c r="CV17" s="22">
        <f t="shared" si="23"/>
        <v>0</v>
      </c>
      <c r="CW17" s="22">
        <f t="shared" si="23"/>
        <v>1969079.7613</v>
      </c>
      <c r="CX17" s="22">
        <f>R17+V17+Z17+AD17+AH17+AL17+AO17+AQ17+AT17+AW17+AZ17+BC17+BJ17+BM17+BP17+BS17+BV17+BY17+CB17+CE17+CK17+CN17+CQ17+CT17</f>
        <v>1475814.4126416666</v>
      </c>
      <c r="CY17" s="22">
        <f t="shared" si="23"/>
        <v>1366814.3798</v>
      </c>
      <c r="CZ17" s="22">
        <f t="shared" si="23"/>
        <v>0</v>
      </c>
      <c r="DA17" s="22">
        <f t="shared" si="23"/>
        <v>0</v>
      </c>
      <c r="DB17" s="22">
        <f t="shared" si="23"/>
        <v>47420.124</v>
      </c>
      <c r="DC17" s="22">
        <f t="shared" si="23"/>
        <v>20991.804</v>
      </c>
      <c r="DD17" s="22">
        <f t="shared" si="23"/>
        <v>0</v>
      </c>
      <c r="DE17" s="22">
        <f t="shared" si="23"/>
        <v>0</v>
      </c>
      <c r="DF17" s="22">
        <f t="shared" si="23"/>
        <v>4025.11</v>
      </c>
      <c r="DG17" s="22">
        <f t="shared" si="23"/>
        <v>10025.11</v>
      </c>
      <c r="DH17" s="22">
        <f t="shared" si="23"/>
        <v>0</v>
      </c>
      <c r="DI17" s="22">
        <f t="shared" si="23"/>
        <v>0</v>
      </c>
      <c r="DJ17" s="22">
        <f t="shared" si="23"/>
        <v>41962.6</v>
      </c>
      <c r="DK17" s="22">
        <f t="shared" si="23"/>
        <v>41962.6</v>
      </c>
      <c r="DL17" s="22">
        <f t="shared" si="23"/>
        <v>0</v>
      </c>
      <c r="DM17" s="22">
        <f t="shared" si="23"/>
        <v>93407.834</v>
      </c>
      <c r="DN17" s="22">
        <f t="shared" si="23"/>
        <v>72979.51400000001</v>
      </c>
    </row>
    <row r="18" spans="1:118" ht="17.25">
      <c r="A18" s="35"/>
      <c r="B18" s="35"/>
      <c r="C18" s="35"/>
      <c r="D18" s="35"/>
      <c r="E18" s="35"/>
      <c r="F18" s="35"/>
      <c r="G18" s="35"/>
      <c r="H18" s="35"/>
      <c r="I18" s="35"/>
      <c r="J18" s="36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</row>
    <row r="19" spans="1:118" ht="17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6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</row>
    <row r="20" spans="1:118" ht="17.25">
      <c r="A20" s="35"/>
      <c r="B20" s="35"/>
      <c r="C20" s="35"/>
      <c r="D20" s="35"/>
      <c r="E20" s="35"/>
      <c r="F20" s="35"/>
      <c r="G20" s="36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6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</row>
    <row r="21" spans="1:118" ht="17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</row>
    <row r="22" spans="1:118" ht="17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</row>
    <row r="23" spans="1:118" ht="17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pans="1:118" ht="17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</row>
    <row r="25" spans="1:118" ht="17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</row>
    <row r="26" spans="1:118" ht="17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</row>
    <row r="27" spans="1:118" ht="17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</row>
    <row r="28" spans="1:118" ht="17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</row>
    <row r="29" spans="1:118" ht="17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</row>
    <row r="30" spans="1:118" ht="17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</row>
    <row r="31" spans="1:118" ht="17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1:118" ht="17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</row>
    <row r="33" spans="1:118" ht="17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</row>
    <row r="34" spans="1:118" ht="17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</row>
    <row r="35" spans="1:118" ht="17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</row>
    <row r="36" spans="1:118" ht="17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</row>
    <row r="37" spans="1:118" ht="17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</row>
    <row r="38" spans="1:118" ht="17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</row>
    <row r="39" spans="1:118" ht="17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</row>
    <row r="40" spans="1:118" ht="17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</row>
    <row r="41" spans="1:118" ht="17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</row>
    <row r="42" spans="1:118" ht="17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</row>
    <row r="43" spans="1:118" ht="17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</row>
    <row r="44" spans="1:118" ht="17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</row>
    <row r="45" spans="1:118" ht="17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</row>
    <row r="46" spans="1:118" ht="17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</row>
    <row r="47" spans="1:118" ht="17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</row>
    <row r="48" spans="1:118" ht="17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</row>
    <row r="49" spans="1:118" ht="17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</row>
    <row r="50" spans="1:118" ht="17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</row>
    <row r="51" spans="1:118" ht="17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</row>
    <row r="52" spans="1:118" ht="17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</row>
    <row r="53" spans="1:118" ht="17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</row>
    <row r="54" spans="1:118" ht="17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</row>
    <row r="55" spans="1:118" ht="17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1:118" ht="17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</row>
    <row r="57" spans="1:118" ht="17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</row>
    <row r="58" spans="1:118" ht="17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</row>
    <row r="59" spans="1:118" ht="17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</row>
    <row r="60" spans="1:118" ht="17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</row>
    <row r="61" spans="1:118" ht="17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</row>
    <row r="62" spans="1:118" ht="17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</row>
    <row r="63" spans="1:118" ht="17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</row>
    <row r="64" spans="1:118" ht="17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</row>
    <row r="65" spans="1:118" ht="17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</row>
    <row r="66" spans="1:118" ht="17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</row>
    <row r="67" spans="1:118" ht="17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</row>
    <row r="68" spans="1:118" ht="17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</row>
    <row r="69" spans="1:118" ht="17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</row>
    <row r="70" spans="1:118" ht="17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</row>
    <row r="71" spans="1:118" ht="17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</row>
    <row r="72" spans="1:118" ht="17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</row>
    <row r="73" spans="1:118" ht="17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</row>
    <row r="74" spans="1:118" ht="17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</row>
    <row r="75" spans="1:118" ht="17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</row>
    <row r="76" spans="1:118" ht="17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</row>
    <row r="77" spans="1:118" ht="17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</row>
    <row r="78" spans="1:118" ht="17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</row>
    <row r="79" spans="1:118" ht="17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</row>
    <row r="80" spans="1:118" ht="17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</row>
    <row r="81" spans="1:118" ht="17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</row>
    <row r="82" spans="1:118" ht="17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</row>
    <row r="83" spans="1:118" ht="17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</row>
    <row r="84" spans="1:118" ht="17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</row>
    <row r="85" spans="1:118" ht="17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</row>
    <row r="86" spans="1:118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</row>
    <row r="87" spans="1:118" ht="17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</row>
    <row r="88" spans="1:118" ht="17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</row>
    <row r="89" spans="1:118" ht="17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</row>
    <row r="90" spans="1:118" ht="17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</row>
    <row r="91" spans="1:118" ht="17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</row>
    <row r="92" spans="1:118" ht="17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</row>
    <row r="93" spans="1:118" ht="17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</row>
    <row r="94" spans="1:118" ht="17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</row>
    <row r="95" spans="1:118" ht="17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</row>
    <row r="96" spans="1:118" ht="17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</row>
    <row r="97" spans="1:118" ht="17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</row>
    <row r="98" spans="1:118" ht="17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</row>
    <row r="99" spans="1:118" ht="17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</row>
    <row r="100" spans="1:118" ht="17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</row>
    <row r="101" spans="1:118" ht="17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</row>
    <row r="102" spans="1:118" ht="17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</row>
    <row r="103" spans="1:118" ht="17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</row>
    <row r="104" spans="1:118" ht="17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</row>
    <row r="105" spans="1:118" ht="17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</row>
    <row r="106" spans="1:118" ht="17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</row>
    <row r="107" spans="1:118" ht="17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</row>
    <row r="108" spans="1:118" ht="17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</row>
    <row r="109" spans="1:118" ht="17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</row>
    <row r="110" spans="1:118" ht="17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</row>
    <row r="111" spans="1:118" ht="17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</row>
    <row r="112" spans="1:118" ht="17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</row>
    <row r="113" spans="1:118" ht="17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</row>
    <row r="114" spans="1:118" ht="17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</row>
    <row r="115" spans="1:118" ht="17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</row>
    <row r="116" spans="1:118" ht="17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</row>
    <row r="117" spans="1:118" ht="17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</row>
    <row r="118" spans="1:118" ht="17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</row>
    <row r="119" spans="1:118" ht="17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</row>
    <row r="120" spans="1:118" ht="17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</row>
    <row r="121" spans="1:118" ht="17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</row>
    <row r="122" spans="1:118" ht="17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</row>
    <row r="123" spans="1:118" ht="17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</row>
    <row r="124" spans="1:118" ht="1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</row>
    <row r="125" spans="1:118" ht="17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</row>
    <row r="126" spans="1:118" ht="17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</row>
    <row r="127" spans="1:118" ht="17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</row>
    <row r="128" spans="1:118" ht="17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</row>
    <row r="129" spans="1:118" ht="17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</row>
    <row r="130" spans="1:118" ht="17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</row>
    <row r="131" spans="1:118" ht="17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</row>
    <row r="132" spans="1:118" ht="17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</row>
    <row r="133" spans="1:118" ht="17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</row>
    <row r="134" spans="1:118" ht="17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</row>
    <row r="135" spans="1:118" ht="17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</row>
    <row r="136" spans="1:118" ht="17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</row>
    <row r="137" spans="1:118" ht="17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</row>
    <row r="138" spans="1:118" ht="17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</row>
    <row r="139" spans="1:118" ht="17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</row>
    <row r="140" spans="1:118" ht="17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</row>
    <row r="141" spans="1:118" ht="17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</row>
    <row r="142" spans="1:118" ht="17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</row>
    <row r="143" spans="1:118" ht="17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</row>
    <row r="144" spans="1:118" ht="17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</row>
    <row r="145" spans="1:118" ht="17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</row>
    <row r="146" spans="1:118" ht="17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</row>
    <row r="147" spans="1:118" ht="17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</row>
    <row r="148" spans="1:118" ht="17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</row>
    <row r="149" spans="1:118" ht="17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</row>
    <row r="150" spans="1:118" ht="17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</row>
    <row r="151" spans="1:118" ht="17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</row>
    <row r="152" spans="1:118" ht="17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</row>
    <row r="153" spans="1:118" ht="17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</row>
    <row r="154" spans="1:118" ht="17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</row>
    <row r="155" spans="1:118" ht="17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</row>
    <row r="156" spans="1:118" ht="17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</row>
    <row r="157" spans="1:118" ht="17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</row>
    <row r="158" spans="1:118" ht="17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</row>
    <row r="159" spans="1:118" ht="17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</row>
    <row r="160" spans="1:118" ht="17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</row>
    <row r="161" spans="1:118" ht="17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</row>
    <row r="162" spans="1:118" ht="17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</row>
    <row r="163" spans="1:118" ht="17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</row>
    <row r="164" spans="1:118" ht="17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</row>
    <row r="165" spans="1:118" ht="17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</row>
    <row r="166" spans="1:118" ht="17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</row>
    <row r="167" spans="1:118" ht="17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</row>
    <row r="168" spans="1:118" ht="17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</row>
    <row r="169" spans="1:118" ht="17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</row>
    <row r="170" spans="1:118" ht="17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</row>
    <row r="171" spans="1:118" ht="17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</row>
    <row r="172" spans="1:118" ht="17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</row>
    <row r="173" spans="1:118" ht="17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</row>
    <row r="174" spans="1:118" ht="17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</row>
    <row r="175" spans="1:118" ht="17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</row>
    <row r="176" spans="1:118" ht="17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</row>
    <row r="177" spans="1:118" ht="17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</row>
    <row r="178" spans="1:118" ht="17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</row>
    <row r="179" spans="1:118" ht="17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</row>
    <row r="180" spans="1:118" ht="17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</row>
    <row r="181" spans="1:118" ht="17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</row>
    <row r="182" spans="1:118" ht="17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</row>
    <row r="183" spans="1:118" ht="17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</row>
    <row r="184" spans="1:118" ht="17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</row>
    <row r="185" spans="1:118" ht="17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</row>
    <row r="186" spans="1:118" ht="17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</row>
    <row r="187" spans="1:118" ht="17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</row>
    <row r="188" spans="1:118" ht="17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</row>
    <row r="189" spans="1:118" ht="17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</row>
    <row r="190" spans="1:118" ht="17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</row>
    <row r="191" spans="1:118" ht="17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</row>
    <row r="192" spans="1:118" ht="17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</row>
    <row r="193" spans="1:118" ht="17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</row>
    <row r="194" spans="1:118" ht="17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</row>
    <row r="195" spans="1:118" ht="17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</row>
    <row r="196" spans="1:118" ht="17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</row>
    <row r="197" spans="1:118" ht="17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</row>
    <row r="198" spans="1:118" ht="17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</row>
    <row r="199" spans="1:118" ht="17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</row>
    <row r="200" spans="1:118" ht="17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</row>
    <row r="201" spans="1:118" ht="17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</row>
    <row r="202" spans="1:118" ht="17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</row>
    <row r="203" spans="1:118" ht="17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</row>
    <row r="204" spans="1:118" ht="17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</row>
    <row r="205" spans="1:118" ht="17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</row>
    <row r="206" spans="1:118" ht="17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</row>
    <row r="207" spans="1:118" ht="17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</row>
    <row r="208" spans="1:118" ht="17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</row>
    <row r="209" spans="1:118" ht="17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</row>
    <row r="210" spans="1:118" ht="17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</row>
    <row r="211" spans="1:118" ht="17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</row>
    <row r="212" spans="1:118" ht="17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</row>
    <row r="213" spans="1:118" ht="17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</row>
    <row r="214" spans="1:118" ht="17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</row>
    <row r="215" spans="1:118" ht="17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</row>
    <row r="216" spans="1:118" ht="17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</row>
    <row r="217" spans="1:118" ht="17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</row>
    <row r="218" spans="1:118" ht="17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</row>
    <row r="219" spans="1:118" ht="17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</row>
    <row r="220" spans="1:118" ht="17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</row>
    <row r="221" spans="1:118" ht="17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</row>
    <row r="222" spans="1:118" ht="17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</row>
    <row r="223" spans="1:118" ht="17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</row>
    <row r="224" spans="1:118" ht="17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</row>
    <row r="225" spans="1:118" ht="17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</row>
    <row r="226" spans="1:118" ht="17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</row>
    <row r="227" spans="1:118" ht="17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</row>
    <row r="228" spans="1:118" ht="17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</row>
    <row r="229" spans="1:118" ht="17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</row>
    <row r="230" spans="1:118" ht="17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</row>
    <row r="231" spans="1:118" ht="17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</row>
    <row r="232" spans="1:118" ht="17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</row>
    <row r="233" spans="1:118" ht="17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</row>
    <row r="234" spans="1:118" ht="17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</row>
    <row r="235" spans="1:118" ht="17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</row>
    <row r="236" spans="1:118" ht="17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</row>
    <row r="237" spans="1:118" ht="17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</row>
    <row r="238" spans="1:118" ht="17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</row>
    <row r="239" spans="1:118" ht="17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</row>
    <row r="240" spans="1:118" ht="17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</row>
    <row r="241" spans="1:118" ht="17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</row>
    <row r="242" spans="1:118" ht="17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</row>
    <row r="243" spans="1:118" ht="17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</row>
    <row r="244" spans="1:118" ht="17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</row>
    <row r="245" spans="1:118" ht="17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</row>
    <row r="246" spans="1:118" ht="17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</row>
    <row r="247" spans="1:118" ht="17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</row>
    <row r="248" spans="1:118" ht="17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</row>
    <row r="249" spans="1:118" ht="17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</row>
    <row r="250" spans="1:118" ht="17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</row>
    <row r="251" spans="1:118" ht="17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</row>
    <row r="252" spans="1:118" ht="17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</row>
    <row r="253" spans="1:118" ht="17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</row>
    <row r="254" spans="1:118" ht="17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</row>
    <row r="255" spans="1:118" ht="17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</row>
    <row r="256" spans="1:118" ht="17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</row>
    <row r="257" spans="1:118" ht="17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</row>
    <row r="258" spans="1:118" ht="17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</row>
    <row r="259" spans="1:118" ht="17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</row>
    <row r="260" spans="1:118" ht="17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</row>
    <row r="261" spans="1:118" ht="17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</row>
    <row r="262" spans="1:118" ht="17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</row>
    <row r="263" spans="1:118" ht="17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</row>
    <row r="264" spans="1:118" ht="17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</row>
    <row r="265" spans="1:118" ht="17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</row>
    <row r="266" spans="1:118" ht="17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</row>
    <row r="267" spans="1:118" ht="17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</row>
    <row r="268" spans="1:118" ht="17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</row>
    <row r="269" spans="1:118" ht="17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</row>
    <row r="270" spans="1:118" ht="17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</row>
    <row r="271" spans="1:118" ht="17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</row>
    <row r="272" spans="1:118" ht="17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</row>
    <row r="273" spans="1:118" ht="17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</row>
    <row r="274" spans="1:118" ht="17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</row>
    <row r="275" spans="1:118" ht="17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</row>
    <row r="276" spans="1:118" ht="17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</row>
    <row r="277" spans="1:118" ht="17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</row>
    <row r="278" spans="1:118" ht="17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</row>
    <row r="279" spans="1:118" ht="17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</row>
    <row r="280" spans="1:118" ht="17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</row>
    <row r="281" spans="1:118" ht="17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</row>
    <row r="282" spans="1:118" ht="17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</row>
    <row r="283" spans="1:118" ht="17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</row>
    <row r="284" spans="1:118" ht="17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</row>
    <row r="285" spans="1:118" ht="17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</row>
    <row r="286" spans="1:118" ht="17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</row>
    <row r="287" spans="1:118" ht="17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</row>
    <row r="288" spans="1:118" ht="17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</row>
    <row r="289" spans="1:118" ht="17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</row>
    <row r="290" spans="1:118" ht="17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</row>
    <row r="291" spans="1:118" ht="17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</row>
    <row r="292" spans="1:118" ht="17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</row>
    <row r="293" spans="1:118" ht="17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</row>
    <row r="294" spans="1:118" ht="17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</row>
    <row r="295" spans="1:118" ht="17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</row>
    <row r="296" spans="1:118" ht="17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</row>
    <row r="297" spans="1:118" ht="17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</row>
    <row r="298" spans="1:118" ht="17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</row>
    <row r="299" spans="1:118" ht="17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</row>
    <row r="300" spans="1:118" ht="17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</row>
    <row r="301" spans="1:118" ht="17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</row>
    <row r="302" spans="1:118" ht="17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</row>
    <row r="303" spans="1:118" ht="17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</row>
    <row r="304" spans="1:118" ht="17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</row>
    <row r="305" spans="1:118" ht="17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</row>
    <row r="306" spans="1:118" ht="17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</row>
    <row r="307" spans="1:118" ht="17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</row>
    <row r="308" spans="1:118" ht="17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</row>
    <row r="309" spans="1:118" ht="17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</row>
    <row r="310" spans="1:118" ht="17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</row>
    <row r="311" spans="1:118" ht="17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</row>
    <row r="312" spans="1:118" ht="17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</row>
    <row r="313" spans="1:118" ht="17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</row>
    <row r="314" spans="1:118" ht="17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</row>
    <row r="315" spans="1:118" ht="17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</row>
    <row r="316" spans="1:118" ht="17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</row>
    <row r="317" spans="1:118" ht="17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</row>
    <row r="318" spans="1:118" ht="17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</row>
    <row r="319" spans="1:118" ht="17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</row>
    <row r="320" spans="1:118" ht="17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</row>
    <row r="321" spans="1:118" ht="17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</row>
    <row r="322" spans="1:118" ht="17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</row>
    <row r="323" spans="1:118" ht="17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</row>
    <row r="324" spans="1:118" ht="17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</row>
    <row r="325" spans="1:118" ht="17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</row>
    <row r="326" spans="1:118" ht="17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</row>
    <row r="327" spans="1:118" ht="17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</row>
    <row r="328" spans="1:118" ht="17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</row>
    <row r="329" spans="1:118" ht="17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</row>
    <row r="330" spans="1:118" ht="17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</row>
    <row r="331" spans="1:118" ht="17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</row>
    <row r="332" spans="1:118" ht="17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</row>
    <row r="333" spans="1:118" ht="17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</row>
    <row r="334" spans="1:118" ht="17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</row>
    <row r="335" spans="1:118" ht="17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</row>
    <row r="336" spans="1:118" ht="17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</row>
    <row r="337" spans="1:118" ht="17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</row>
    <row r="338" spans="1:118" ht="17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</row>
    <row r="339" spans="1:118" ht="17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</row>
    <row r="340" spans="1:118" ht="17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</row>
    <row r="341" spans="1:118" ht="17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</row>
    <row r="342" spans="1:118" ht="17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</row>
    <row r="343" spans="1:118" ht="17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</row>
    <row r="344" spans="1:118" ht="17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</row>
    <row r="345" spans="1:118" ht="17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  <c r="DA345" s="35"/>
      <c r="DB345" s="35"/>
      <c r="DC345" s="35"/>
      <c r="DD345" s="35"/>
      <c r="DE345" s="35"/>
      <c r="DF345" s="35"/>
      <c r="DG345" s="35"/>
      <c r="DH345" s="35"/>
      <c r="DI345" s="35"/>
      <c r="DJ345" s="35"/>
      <c r="DK345" s="35"/>
      <c r="DL345" s="35"/>
      <c r="DM345" s="35"/>
      <c r="DN345" s="35"/>
    </row>
    <row r="346" spans="1:118" ht="17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</row>
    <row r="347" spans="1:118" ht="17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</row>
    <row r="348" spans="1:118" ht="17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</row>
    <row r="349" spans="1:118" ht="17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</row>
    <row r="350" spans="1:118" ht="17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</row>
    <row r="351" spans="1:118" ht="17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</row>
    <row r="352" spans="1:118" ht="17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</row>
    <row r="353" spans="1:118" ht="17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</row>
    <row r="354" spans="1:118" ht="17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</row>
    <row r="355" spans="1:118" ht="17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</row>
    <row r="356" spans="1:118" ht="17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</row>
    <row r="357" spans="1:118" ht="17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</row>
    <row r="358" spans="1:118" ht="17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</row>
    <row r="359" spans="1:118" ht="17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</row>
    <row r="360" spans="1:118" ht="17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</row>
    <row r="361" spans="1:118" ht="17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</row>
    <row r="362" spans="1:118" ht="17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</row>
    <row r="363" spans="1:118" ht="17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</row>
    <row r="364" spans="1:118" ht="17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</row>
    <row r="365" spans="1:118" ht="17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</row>
    <row r="366" spans="1:118" ht="17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</row>
    <row r="367" spans="1:118" ht="17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</row>
    <row r="368" spans="1:118" ht="17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</row>
    <row r="369" spans="1:118" ht="17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</row>
    <row r="370" spans="1:118" ht="17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</row>
    <row r="371" spans="1:118" ht="17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</row>
    <row r="372" spans="1:118" ht="17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</row>
    <row r="373" spans="1:118" ht="17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</row>
    <row r="374" spans="1:118" ht="17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</row>
    <row r="375" spans="1:118" ht="17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</row>
    <row r="376" spans="1:118" ht="17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</row>
    <row r="377" spans="1:118" ht="17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</row>
    <row r="378" spans="1:118" ht="17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</row>
    <row r="379" spans="1:118" ht="17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</row>
    <row r="380" spans="1:118" ht="17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</row>
    <row r="381" spans="1:118" ht="17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</row>
    <row r="382" spans="1:118" ht="17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</row>
    <row r="383" spans="1:118" ht="17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</row>
    <row r="384" spans="1:118" ht="17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</row>
    <row r="385" spans="1:118" ht="17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</row>
    <row r="386" spans="1:118" ht="17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</row>
    <row r="387" spans="1:118" ht="17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</row>
    <row r="388" spans="1:118" ht="17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</row>
    <row r="389" spans="1:118" ht="17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</row>
    <row r="390" spans="1:118" ht="17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</row>
    <row r="391" spans="1:118" ht="17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</row>
    <row r="392" spans="1:118" ht="17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</row>
    <row r="393" spans="1:118" ht="17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</row>
    <row r="394" spans="1:118" ht="17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</row>
    <row r="395" spans="1:118" ht="17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</row>
    <row r="396" spans="1:118" ht="17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</row>
    <row r="397" spans="1:118" ht="17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</row>
    <row r="398" spans="1:118" ht="17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</row>
    <row r="399" spans="1:118" ht="17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</row>
    <row r="400" spans="1:118" ht="17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</row>
    <row r="401" spans="1:118" ht="17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</row>
    <row r="402" spans="1:118" ht="17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  <c r="DA402" s="35"/>
      <c r="DB402" s="35"/>
      <c r="DC402" s="35"/>
      <c r="DD402" s="35"/>
      <c r="DE402" s="35"/>
      <c r="DF402" s="35"/>
      <c r="DG402" s="35"/>
      <c r="DH402" s="35"/>
      <c r="DI402" s="35"/>
      <c r="DJ402" s="35"/>
      <c r="DK402" s="35"/>
      <c r="DL402" s="35"/>
      <c r="DM402" s="35"/>
      <c r="DN402" s="35"/>
    </row>
    <row r="403" spans="1:118" ht="17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35"/>
      <c r="CE403" s="35"/>
      <c r="CF403" s="35"/>
      <c r="CG403" s="35"/>
      <c r="CH403" s="35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</row>
    <row r="404" spans="1:118" ht="17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35"/>
      <c r="CE404" s="35"/>
      <c r="CF404" s="35"/>
      <c r="CG404" s="35"/>
      <c r="CH404" s="35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</row>
    <row r="405" spans="1:118" ht="17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35"/>
      <c r="CE405" s="35"/>
      <c r="CF405" s="35"/>
      <c r="CG405" s="35"/>
      <c r="CH405" s="35"/>
      <c r="CI405" s="35"/>
      <c r="CJ405" s="35"/>
      <c r="CK405" s="35"/>
      <c r="CL405" s="35"/>
      <c r="CM405" s="35"/>
      <c r="CN405" s="35"/>
      <c r="CO405" s="35"/>
      <c r="CP405" s="35"/>
      <c r="CQ405" s="35"/>
      <c r="CR405" s="35"/>
      <c r="CS405" s="35"/>
      <c r="CT405" s="35"/>
      <c r="CU405" s="35"/>
      <c r="CV405" s="35"/>
      <c r="CW405" s="35"/>
      <c r="CX405" s="35"/>
      <c r="CY405" s="35"/>
      <c r="CZ405" s="35"/>
      <c r="DA405" s="35"/>
      <c r="DB405" s="35"/>
      <c r="DC405" s="35"/>
      <c r="DD405" s="35"/>
      <c r="DE405" s="35"/>
      <c r="DF405" s="35"/>
      <c r="DG405" s="35"/>
      <c r="DH405" s="35"/>
      <c r="DI405" s="35"/>
      <c r="DJ405" s="35"/>
      <c r="DK405" s="35"/>
      <c r="DL405" s="35"/>
      <c r="DM405" s="35"/>
      <c r="DN405" s="35"/>
    </row>
    <row r="406" spans="1:118" ht="17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</row>
    <row r="407" spans="1:118" ht="17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35"/>
      <c r="CE407" s="35"/>
      <c r="CF407" s="35"/>
      <c r="CG407" s="35"/>
      <c r="CH407" s="35"/>
      <c r="CI407" s="35"/>
      <c r="CJ407" s="35"/>
      <c r="CK407" s="35"/>
      <c r="CL407" s="35"/>
      <c r="CM407" s="35"/>
      <c r="CN407" s="35"/>
      <c r="CO407" s="35"/>
      <c r="CP407" s="35"/>
      <c r="CQ407" s="35"/>
      <c r="CR407" s="35"/>
      <c r="CS407" s="35"/>
      <c r="CT407" s="35"/>
      <c r="CU407" s="35"/>
      <c r="CV407" s="35"/>
      <c r="CW407" s="35"/>
      <c r="CX407" s="35"/>
      <c r="CY407" s="35"/>
      <c r="CZ407" s="35"/>
      <c r="DA407" s="35"/>
      <c r="DB407" s="35"/>
      <c r="DC407" s="35"/>
      <c r="DD407" s="35"/>
      <c r="DE407" s="35"/>
      <c r="DF407" s="35"/>
      <c r="DG407" s="35"/>
      <c r="DH407" s="35"/>
      <c r="DI407" s="35"/>
      <c r="DJ407" s="35"/>
      <c r="DK407" s="35"/>
      <c r="DL407" s="35"/>
      <c r="DM407" s="35"/>
      <c r="DN407" s="35"/>
    </row>
    <row r="408" spans="1:118" ht="17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35"/>
      <c r="CE408" s="35"/>
      <c r="CF408" s="35"/>
      <c r="CG408" s="35"/>
      <c r="CH408" s="35"/>
      <c r="CI408" s="35"/>
      <c r="CJ408" s="35"/>
      <c r="CK408" s="35"/>
      <c r="CL408" s="35"/>
      <c r="CM408" s="35"/>
      <c r="CN408" s="35"/>
      <c r="CO408" s="35"/>
      <c r="CP408" s="35"/>
      <c r="CQ408" s="35"/>
      <c r="CR408" s="35"/>
      <c r="CS408" s="35"/>
      <c r="CT408" s="35"/>
      <c r="CU408" s="35"/>
      <c r="CV408" s="35"/>
      <c r="CW408" s="35"/>
      <c r="CX408" s="35"/>
      <c r="CY408" s="35"/>
      <c r="CZ408" s="35"/>
      <c r="DA408" s="35"/>
      <c r="DB408" s="35"/>
      <c r="DC408" s="35"/>
      <c r="DD408" s="35"/>
      <c r="DE408" s="35"/>
      <c r="DF408" s="35"/>
      <c r="DG408" s="35"/>
      <c r="DH408" s="35"/>
      <c r="DI408" s="35"/>
      <c r="DJ408" s="35"/>
      <c r="DK408" s="35"/>
      <c r="DL408" s="35"/>
      <c r="DM408" s="35"/>
      <c r="DN408" s="35"/>
    </row>
    <row r="409" spans="1:118" ht="17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35"/>
      <c r="CE409" s="35"/>
      <c r="CF409" s="35"/>
      <c r="CG409" s="35"/>
      <c r="CH409" s="35"/>
      <c r="CI409" s="35"/>
      <c r="CJ409" s="35"/>
      <c r="CK409" s="35"/>
      <c r="CL409" s="35"/>
      <c r="CM409" s="35"/>
      <c r="CN409" s="35"/>
      <c r="CO409" s="35"/>
      <c r="CP409" s="35"/>
      <c r="CQ409" s="35"/>
      <c r="CR409" s="35"/>
      <c r="CS409" s="35"/>
      <c r="CT409" s="35"/>
      <c r="CU409" s="35"/>
      <c r="CV409" s="35"/>
      <c r="CW409" s="35"/>
      <c r="CX409" s="35"/>
      <c r="CY409" s="35"/>
      <c r="CZ409" s="35"/>
      <c r="DA409" s="35"/>
      <c r="DB409" s="35"/>
      <c r="DC409" s="35"/>
      <c r="DD409" s="35"/>
      <c r="DE409" s="35"/>
      <c r="DF409" s="35"/>
      <c r="DG409" s="35"/>
      <c r="DH409" s="35"/>
      <c r="DI409" s="35"/>
      <c r="DJ409" s="35"/>
      <c r="DK409" s="35"/>
      <c r="DL409" s="35"/>
      <c r="DM409" s="35"/>
      <c r="DN409" s="35"/>
    </row>
    <row r="410" spans="1:118" ht="17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35"/>
      <c r="CE410" s="35"/>
      <c r="CF410" s="35"/>
      <c r="CG410" s="35"/>
      <c r="CH410" s="35"/>
      <c r="CI410" s="35"/>
      <c r="CJ410" s="35"/>
      <c r="CK410" s="35"/>
      <c r="CL410" s="35"/>
      <c r="CM410" s="35"/>
      <c r="CN410" s="35"/>
      <c r="CO410" s="35"/>
      <c r="CP410" s="35"/>
      <c r="CQ410" s="35"/>
      <c r="CR410" s="35"/>
      <c r="CS410" s="35"/>
      <c r="CT410" s="35"/>
      <c r="CU410" s="35"/>
      <c r="CV410" s="35"/>
      <c r="CW410" s="35"/>
      <c r="CX410" s="35"/>
      <c r="CY410" s="35"/>
      <c r="CZ410" s="35"/>
      <c r="DA410" s="35"/>
      <c r="DB410" s="35"/>
      <c r="DC410" s="35"/>
      <c r="DD410" s="35"/>
      <c r="DE410" s="35"/>
      <c r="DF410" s="35"/>
      <c r="DG410" s="35"/>
      <c r="DH410" s="35"/>
      <c r="DI410" s="35"/>
      <c r="DJ410" s="35"/>
      <c r="DK410" s="35"/>
      <c r="DL410" s="35"/>
      <c r="DM410" s="35"/>
      <c r="DN410" s="35"/>
    </row>
    <row r="411" spans="1:118" ht="17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35"/>
      <c r="CE411" s="35"/>
      <c r="CF411" s="35"/>
      <c r="CG411" s="35"/>
      <c r="CH411" s="35"/>
      <c r="CI411" s="35"/>
      <c r="CJ411" s="35"/>
      <c r="CK411" s="35"/>
      <c r="CL411" s="35"/>
      <c r="CM411" s="35"/>
      <c r="CN411" s="35"/>
      <c r="CO411" s="35"/>
      <c r="CP411" s="35"/>
      <c r="CQ411" s="35"/>
      <c r="CR411" s="35"/>
      <c r="CS411" s="35"/>
      <c r="CT411" s="35"/>
      <c r="CU411" s="35"/>
      <c r="CV411" s="35"/>
      <c r="CW411" s="35"/>
      <c r="CX411" s="35"/>
      <c r="CY411" s="35"/>
      <c r="CZ411" s="35"/>
      <c r="DA411" s="35"/>
      <c r="DB411" s="35"/>
      <c r="DC411" s="35"/>
      <c r="DD411" s="35"/>
      <c r="DE411" s="35"/>
      <c r="DF411" s="35"/>
      <c r="DG411" s="35"/>
      <c r="DH411" s="35"/>
      <c r="DI411" s="35"/>
      <c r="DJ411" s="35"/>
      <c r="DK411" s="35"/>
      <c r="DL411" s="35"/>
      <c r="DM411" s="35"/>
      <c r="DN411" s="35"/>
    </row>
    <row r="412" spans="1:118" ht="17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  <c r="DA412" s="35"/>
      <c r="DB412" s="35"/>
      <c r="DC412" s="35"/>
      <c r="DD412" s="35"/>
      <c r="DE412" s="35"/>
      <c r="DF412" s="35"/>
      <c r="DG412" s="35"/>
      <c r="DH412" s="35"/>
      <c r="DI412" s="35"/>
      <c r="DJ412" s="35"/>
      <c r="DK412" s="35"/>
      <c r="DL412" s="35"/>
      <c r="DM412" s="35"/>
      <c r="DN412" s="35"/>
    </row>
    <row r="413" spans="1:118" ht="17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  <c r="DB413" s="35"/>
      <c r="DC413" s="35"/>
      <c r="DD413" s="35"/>
      <c r="DE413" s="35"/>
      <c r="DF413" s="35"/>
      <c r="DG413" s="35"/>
      <c r="DH413" s="35"/>
      <c r="DI413" s="35"/>
      <c r="DJ413" s="35"/>
      <c r="DK413" s="35"/>
      <c r="DL413" s="35"/>
      <c r="DM413" s="35"/>
      <c r="DN413" s="35"/>
    </row>
    <row r="414" spans="1:118" ht="17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  <c r="DA414" s="35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  <c r="DL414" s="35"/>
      <c r="DM414" s="35"/>
      <c r="DN414" s="35"/>
    </row>
    <row r="415" spans="1:118" ht="17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35"/>
      <c r="CE415" s="35"/>
      <c r="CF415" s="35"/>
      <c r="CG415" s="35"/>
      <c r="CH415" s="35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  <c r="DA415" s="35"/>
      <c r="DB415" s="35"/>
      <c r="DC415" s="35"/>
      <c r="DD415" s="35"/>
      <c r="DE415" s="35"/>
      <c r="DF415" s="35"/>
      <c r="DG415" s="35"/>
      <c r="DH415" s="35"/>
      <c r="DI415" s="35"/>
      <c r="DJ415" s="35"/>
      <c r="DK415" s="35"/>
      <c r="DL415" s="35"/>
      <c r="DM415" s="35"/>
      <c r="DN415" s="35"/>
    </row>
    <row r="416" spans="1:118" ht="17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</row>
    <row r="417" spans="1:118" ht="17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  <c r="DA417" s="35"/>
      <c r="DB417" s="35"/>
      <c r="DC417" s="35"/>
      <c r="DD417" s="35"/>
      <c r="DE417" s="35"/>
      <c r="DF417" s="35"/>
      <c r="DG417" s="35"/>
      <c r="DH417" s="35"/>
      <c r="DI417" s="35"/>
      <c r="DJ417" s="35"/>
      <c r="DK417" s="35"/>
      <c r="DL417" s="35"/>
      <c r="DM417" s="35"/>
      <c r="DN417" s="35"/>
    </row>
    <row r="418" spans="1:118" ht="17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  <c r="DA418" s="35"/>
      <c r="DB418" s="35"/>
      <c r="DC418" s="35"/>
      <c r="DD418" s="35"/>
      <c r="DE418" s="35"/>
      <c r="DF418" s="35"/>
      <c r="DG418" s="35"/>
      <c r="DH418" s="35"/>
      <c r="DI418" s="35"/>
      <c r="DJ418" s="35"/>
      <c r="DK418" s="35"/>
      <c r="DL418" s="35"/>
      <c r="DM418" s="35"/>
      <c r="DN418" s="35"/>
    </row>
    <row r="419" spans="1:118" ht="17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35"/>
      <c r="CE419" s="35"/>
      <c r="CF419" s="35"/>
      <c r="CG419" s="35"/>
      <c r="CH419" s="35"/>
      <c r="CI419" s="35"/>
      <c r="CJ419" s="35"/>
      <c r="CK419" s="35"/>
      <c r="CL419" s="35"/>
      <c r="CM419" s="35"/>
      <c r="CN419" s="35"/>
      <c r="CO419" s="35"/>
      <c r="CP419" s="35"/>
      <c r="CQ419" s="35"/>
      <c r="CR419" s="35"/>
      <c r="CS419" s="35"/>
      <c r="CT419" s="35"/>
      <c r="CU419" s="35"/>
      <c r="CV419" s="35"/>
      <c r="CW419" s="35"/>
      <c r="CX419" s="35"/>
      <c r="CY419" s="35"/>
      <c r="CZ419" s="35"/>
      <c r="DA419" s="35"/>
      <c r="DB419" s="35"/>
      <c r="DC419" s="35"/>
      <c r="DD419" s="35"/>
      <c r="DE419" s="35"/>
      <c r="DF419" s="35"/>
      <c r="DG419" s="35"/>
      <c r="DH419" s="35"/>
      <c r="DI419" s="35"/>
      <c r="DJ419" s="35"/>
      <c r="DK419" s="35"/>
      <c r="DL419" s="35"/>
      <c r="DM419" s="35"/>
      <c r="DN419" s="35"/>
    </row>
    <row r="420" spans="1:118" ht="17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  <c r="DA420" s="35"/>
      <c r="DB420" s="35"/>
      <c r="DC420" s="35"/>
      <c r="DD420" s="35"/>
      <c r="DE420" s="35"/>
      <c r="DF420" s="35"/>
      <c r="DG420" s="35"/>
      <c r="DH420" s="35"/>
      <c r="DI420" s="35"/>
      <c r="DJ420" s="35"/>
      <c r="DK420" s="35"/>
      <c r="DL420" s="35"/>
      <c r="DM420" s="35"/>
      <c r="DN420" s="35"/>
    </row>
    <row r="421" spans="1:118" ht="17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  <c r="DB421" s="35"/>
      <c r="DC421" s="35"/>
      <c r="DD421" s="35"/>
      <c r="DE421" s="35"/>
      <c r="DF421" s="35"/>
      <c r="DG421" s="35"/>
      <c r="DH421" s="35"/>
      <c r="DI421" s="35"/>
      <c r="DJ421" s="35"/>
      <c r="DK421" s="35"/>
      <c r="DL421" s="35"/>
      <c r="DM421" s="35"/>
      <c r="DN421" s="35"/>
    </row>
    <row r="422" spans="1:118" ht="17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  <c r="CM422" s="35"/>
      <c r="CN422" s="35"/>
      <c r="CO422" s="35"/>
      <c r="CP422" s="35"/>
      <c r="CQ422" s="35"/>
      <c r="CR422" s="35"/>
      <c r="CS422" s="35"/>
      <c r="CT422" s="35"/>
      <c r="CU422" s="35"/>
      <c r="CV422" s="35"/>
      <c r="CW422" s="35"/>
      <c r="CX422" s="35"/>
      <c r="CY422" s="35"/>
      <c r="CZ422" s="35"/>
      <c r="DA422" s="35"/>
      <c r="DB422" s="35"/>
      <c r="DC422" s="35"/>
      <c r="DD422" s="35"/>
      <c r="DE422" s="35"/>
      <c r="DF422" s="35"/>
      <c r="DG422" s="35"/>
      <c r="DH422" s="35"/>
      <c r="DI422" s="35"/>
      <c r="DJ422" s="35"/>
      <c r="DK422" s="35"/>
      <c r="DL422" s="35"/>
      <c r="DM422" s="35"/>
      <c r="DN422" s="35"/>
    </row>
    <row r="423" spans="1:118" ht="17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</row>
    <row r="424" spans="1:118" ht="17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</row>
    <row r="425" spans="1:118" ht="17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</row>
    <row r="426" spans="1:118" ht="17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</row>
    <row r="427" spans="1:118" ht="17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</row>
    <row r="428" spans="1:118" ht="17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</row>
    <row r="429" spans="1:118" ht="17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</row>
    <row r="430" spans="1:118" ht="17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</row>
    <row r="431" spans="1:118" ht="17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35"/>
      <c r="CE431" s="35"/>
      <c r="CF431" s="35"/>
      <c r="CG431" s="35"/>
      <c r="CH431" s="35"/>
      <c r="CI431" s="35"/>
      <c r="CJ431" s="35"/>
      <c r="CK431" s="35"/>
      <c r="CL431" s="35"/>
      <c r="CM431" s="35"/>
      <c r="CN431" s="35"/>
      <c r="CO431" s="35"/>
      <c r="CP431" s="35"/>
      <c r="CQ431" s="35"/>
      <c r="CR431" s="35"/>
      <c r="CS431" s="35"/>
      <c r="CT431" s="35"/>
      <c r="CU431" s="35"/>
      <c r="CV431" s="35"/>
      <c r="CW431" s="35"/>
      <c r="CX431" s="35"/>
      <c r="CY431" s="35"/>
      <c r="CZ431" s="35"/>
      <c r="DA431" s="35"/>
      <c r="DB431" s="35"/>
      <c r="DC431" s="35"/>
      <c r="DD431" s="35"/>
      <c r="DE431" s="35"/>
      <c r="DF431" s="35"/>
      <c r="DG431" s="35"/>
      <c r="DH431" s="35"/>
      <c r="DI431" s="35"/>
      <c r="DJ431" s="35"/>
      <c r="DK431" s="35"/>
      <c r="DL431" s="35"/>
      <c r="DM431" s="35"/>
      <c r="DN431" s="35"/>
    </row>
    <row r="432" spans="1:118" ht="17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/>
      <c r="CK432" s="35"/>
      <c r="CL432" s="35"/>
      <c r="CM432" s="35"/>
      <c r="CN432" s="35"/>
      <c r="CO432" s="35"/>
      <c r="CP432" s="35"/>
      <c r="CQ432" s="35"/>
      <c r="CR432" s="35"/>
      <c r="CS432" s="35"/>
      <c r="CT432" s="35"/>
      <c r="CU432" s="35"/>
      <c r="CV432" s="35"/>
      <c r="CW432" s="35"/>
      <c r="CX432" s="35"/>
      <c r="CY432" s="35"/>
      <c r="CZ432" s="35"/>
      <c r="DA432" s="35"/>
      <c r="DB432" s="35"/>
      <c r="DC432" s="35"/>
      <c r="DD432" s="35"/>
      <c r="DE432" s="35"/>
      <c r="DF432" s="35"/>
      <c r="DG432" s="35"/>
      <c r="DH432" s="35"/>
      <c r="DI432" s="35"/>
      <c r="DJ432" s="35"/>
      <c r="DK432" s="35"/>
      <c r="DL432" s="35"/>
      <c r="DM432" s="35"/>
      <c r="DN432" s="35"/>
    </row>
    <row r="433" spans="1:118" ht="17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  <c r="DB433" s="35"/>
      <c r="DC433" s="35"/>
      <c r="DD433" s="35"/>
      <c r="DE433" s="35"/>
      <c r="DF433" s="35"/>
      <c r="DG433" s="35"/>
      <c r="DH433" s="35"/>
      <c r="DI433" s="35"/>
      <c r="DJ433" s="35"/>
      <c r="DK433" s="35"/>
      <c r="DL433" s="35"/>
      <c r="DM433" s="35"/>
      <c r="DN433" s="35"/>
    </row>
    <row r="434" spans="1:118" ht="17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  <c r="DB434" s="35"/>
      <c r="DC434" s="35"/>
      <c r="DD434" s="35"/>
      <c r="DE434" s="35"/>
      <c r="DF434" s="35"/>
      <c r="DG434" s="35"/>
      <c r="DH434" s="35"/>
      <c r="DI434" s="35"/>
      <c r="DJ434" s="35"/>
      <c r="DK434" s="35"/>
      <c r="DL434" s="35"/>
      <c r="DM434" s="35"/>
      <c r="DN434" s="35"/>
    </row>
    <row r="435" spans="1:118" ht="17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  <c r="DL435" s="35"/>
      <c r="DM435" s="35"/>
      <c r="DN435" s="35"/>
    </row>
    <row r="436" spans="1:118" ht="17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  <c r="DB436" s="35"/>
      <c r="DC436" s="35"/>
      <c r="DD436" s="35"/>
      <c r="DE436" s="35"/>
      <c r="DF436" s="35"/>
      <c r="DG436" s="35"/>
      <c r="DH436" s="35"/>
      <c r="DI436" s="35"/>
      <c r="DJ436" s="35"/>
      <c r="DK436" s="35"/>
      <c r="DL436" s="35"/>
      <c r="DM436" s="35"/>
      <c r="DN436" s="35"/>
    </row>
    <row r="437" spans="1:118" ht="17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  <c r="CM437" s="35"/>
      <c r="CN437" s="35"/>
      <c r="CO437" s="35"/>
      <c r="CP437" s="35"/>
      <c r="CQ437" s="35"/>
      <c r="CR437" s="35"/>
      <c r="CS437" s="35"/>
      <c r="CT437" s="35"/>
      <c r="CU437" s="35"/>
      <c r="CV437" s="35"/>
      <c r="CW437" s="35"/>
      <c r="CX437" s="35"/>
      <c r="CY437" s="35"/>
      <c r="CZ437" s="35"/>
      <c r="DA437" s="35"/>
      <c r="DB437" s="35"/>
      <c r="DC437" s="35"/>
      <c r="DD437" s="35"/>
      <c r="DE437" s="35"/>
      <c r="DF437" s="35"/>
      <c r="DG437" s="35"/>
      <c r="DH437" s="35"/>
      <c r="DI437" s="35"/>
      <c r="DJ437" s="35"/>
      <c r="DK437" s="35"/>
      <c r="DL437" s="35"/>
      <c r="DM437" s="35"/>
      <c r="DN437" s="35"/>
    </row>
    <row r="438" spans="1:118" ht="17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35"/>
      <c r="CE438" s="35"/>
      <c r="CF438" s="35"/>
      <c r="CG438" s="35"/>
      <c r="CH438" s="35"/>
      <c r="CI438" s="35"/>
      <c r="CJ438" s="35"/>
      <c r="CK438" s="35"/>
      <c r="CL438" s="35"/>
      <c r="CM438" s="35"/>
      <c r="CN438" s="35"/>
      <c r="CO438" s="35"/>
      <c r="CP438" s="35"/>
      <c r="CQ438" s="35"/>
      <c r="CR438" s="35"/>
      <c r="CS438" s="35"/>
      <c r="CT438" s="35"/>
      <c r="CU438" s="35"/>
      <c r="CV438" s="35"/>
      <c r="CW438" s="35"/>
      <c r="CX438" s="35"/>
      <c r="CY438" s="35"/>
      <c r="CZ438" s="35"/>
      <c r="DA438" s="35"/>
      <c r="DB438" s="35"/>
      <c r="DC438" s="35"/>
      <c r="DD438" s="35"/>
      <c r="DE438" s="35"/>
      <c r="DF438" s="35"/>
      <c r="DG438" s="35"/>
      <c r="DH438" s="35"/>
      <c r="DI438" s="35"/>
      <c r="DJ438" s="35"/>
      <c r="DK438" s="35"/>
      <c r="DL438" s="35"/>
      <c r="DM438" s="35"/>
      <c r="DN438" s="35"/>
    </row>
    <row r="439" spans="1:118" ht="17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  <c r="CL439" s="35"/>
      <c r="CM439" s="35"/>
      <c r="CN439" s="35"/>
      <c r="CO439" s="35"/>
      <c r="CP439" s="35"/>
      <c r="CQ439" s="35"/>
      <c r="CR439" s="35"/>
      <c r="CS439" s="35"/>
      <c r="CT439" s="35"/>
      <c r="CU439" s="35"/>
      <c r="CV439" s="35"/>
      <c r="CW439" s="35"/>
      <c r="CX439" s="35"/>
      <c r="CY439" s="35"/>
      <c r="CZ439" s="35"/>
      <c r="DA439" s="35"/>
      <c r="DB439" s="35"/>
      <c r="DC439" s="35"/>
      <c r="DD439" s="35"/>
      <c r="DE439" s="35"/>
      <c r="DF439" s="35"/>
      <c r="DG439" s="35"/>
      <c r="DH439" s="35"/>
      <c r="DI439" s="35"/>
      <c r="DJ439" s="35"/>
      <c r="DK439" s="35"/>
      <c r="DL439" s="35"/>
      <c r="DM439" s="35"/>
      <c r="DN439" s="35"/>
    </row>
    <row r="440" spans="1:118" ht="17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35"/>
      <c r="CE440" s="35"/>
      <c r="CF440" s="35"/>
      <c r="CG440" s="35"/>
      <c r="CH440" s="35"/>
      <c r="CI440" s="35"/>
      <c r="CJ440" s="35"/>
      <c r="CK440" s="35"/>
      <c r="CL440" s="35"/>
      <c r="CM440" s="35"/>
      <c r="CN440" s="35"/>
      <c r="CO440" s="35"/>
      <c r="CP440" s="35"/>
      <c r="CQ440" s="35"/>
      <c r="CR440" s="35"/>
      <c r="CS440" s="35"/>
      <c r="CT440" s="35"/>
      <c r="CU440" s="35"/>
      <c r="CV440" s="35"/>
      <c r="CW440" s="35"/>
      <c r="CX440" s="35"/>
      <c r="CY440" s="35"/>
      <c r="CZ440" s="35"/>
      <c r="DA440" s="35"/>
      <c r="DB440" s="35"/>
      <c r="DC440" s="35"/>
      <c r="DD440" s="35"/>
      <c r="DE440" s="35"/>
      <c r="DF440" s="35"/>
      <c r="DG440" s="35"/>
      <c r="DH440" s="35"/>
      <c r="DI440" s="35"/>
      <c r="DJ440" s="35"/>
      <c r="DK440" s="35"/>
      <c r="DL440" s="35"/>
      <c r="DM440" s="35"/>
      <c r="DN440" s="35"/>
    </row>
    <row r="441" spans="1:118" ht="17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35"/>
      <c r="CE441" s="35"/>
      <c r="CF441" s="35"/>
      <c r="CG441" s="35"/>
      <c r="CH441" s="35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  <c r="DA441" s="35"/>
      <c r="DB441" s="35"/>
      <c r="DC441" s="35"/>
      <c r="DD441" s="35"/>
      <c r="DE441" s="35"/>
      <c r="DF441" s="35"/>
      <c r="DG441" s="35"/>
      <c r="DH441" s="35"/>
      <c r="DI441" s="35"/>
      <c r="DJ441" s="35"/>
      <c r="DK441" s="35"/>
      <c r="DL441" s="35"/>
      <c r="DM441" s="35"/>
      <c r="DN441" s="35"/>
    </row>
    <row r="442" spans="1:118" ht="17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35"/>
      <c r="CE442" s="35"/>
      <c r="CF442" s="35"/>
      <c r="CG442" s="35"/>
      <c r="CH442" s="35"/>
      <c r="CI442" s="35"/>
      <c r="CJ442" s="35"/>
      <c r="CK442" s="35"/>
      <c r="CL442" s="35"/>
      <c r="CM442" s="35"/>
      <c r="CN442" s="35"/>
      <c r="CO442" s="35"/>
      <c r="CP442" s="35"/>
      <c r="CQ442" s="35"/>
      <c r="CR442" s="35"/>
      <c r="CS442" s="35"/>
      <c r="CT442" s="35"/>
      <c r="CU442" s="35"/>
      <c r="CV442" s="35"/>
      <c r="CW442" s="35"/>
      <c r="CX442" s="35"/>
      <c r="CY442" s="35"/>
      <c r="CZ442" s="35"/>
      <c r="DA442" s="35"/>
      <c r="DB442" s="35"/>
      <c r="DC442" s="35"/>
      <c r="DD442" s="35"/>
      <c r="DE442" s="35"/>
      <c r="DF442" s="35"/>
      <c r="DG442" s="35"/>
      <c r="DH442" s="35"/>
      <c r="DI442" s="35"/>
      <c r="DJ442" s="35"/>
      <c r="DK442" s="35"/>
      <c r="DL442" s="35"/>
      <c r="DM442" s="35"/>
      <c r="DN442" s="35"/>
    </row>
    <row r="443" spans="1:118" ht="17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35"/>
      <c r="CE443" s="35"/>
      <c r="CF443" s="35"/>
      <c r="CG443" s="35"/>
      <c r="CH443" s="35"/>
      <c r="CI443" s="35"/>
      <c r="CJ443" s="35"/>
      <c r="CK443" s="35"/>
      <c r="CL443" s="35"/>
      <c r="CM443" s="35"/>
      <c r="CN443" s="35"/>
      <c r="CO443" s="35"/>
      <c r="CP443" s="35"/>
      <c r="CQ443" s="35"/>
      <c r="CR443" s="35"/>
      <c r="CS443" s="35"/>
      <c r="CT443" s="35"/>
      <c r="CU443" s="35"/>
      <c r="CV443" s="35"/>
      <c r="CW443" s="35"/>
      <c r="CX443" s="35"/>
      <c r="CY443" s="35"/>
      <c r="CZ443" s="35"/>
      <c r="DA443" s="35"/>
      <c r="DB443" s="35"/>
      <c r="DC443" s="35"/>
      <c r="DD443" s="35"/>
      <c r="DE443" s="35"/>
      <c r="DF443" s="35"/>
      <c r="DG443" s="35"/>
      <c r="DH443" s="35"/>
      <c r="DI443" s="35"/>
      <c r="DJ443" s="35"/>
      <c r="DK443" s="35"/>
      <c r="DL443" s="35"/>
      <c r="DM443" s="35"/>
      <c r="DN443" s="35"/>
    </row>
    <row r="444" spans="1:118" ht="17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35"/>
      <c r="CE444" s="35"/>
      <c r="CF444" s="35"/>
      <c r="CG444" s="35"/>
      <c r="CH444" s="35"/>
      <c r="CI444" s="35"/>
      <c r="CJ444" s="35"/>
      <c r="CK444" s="35"/>
      <c r="CL444" s="35"/>
      <c r="CM444" s="35"/>
      <c r="CN444" s="35"/>
      <c r="CO444" s="35"/>
      <c r="CP444" s="35"/>
      <c r="CQ444" s="35"/>
      <c r="CR444" s="35"/>
      <c r="CS444" s="35"/>
      <c r="CT444" s="35"/>
      <c r="CU444" s="35"/>
      <c r="CV444" s="35"/>
      <c r="CW444" s="35"/>
      <c r="CX444" s="35"/>
      <c r="CY444" s="35"/>
      <c r="CZ444" s="35"/>
      <c r="DA444" s="35"/>
      <c r="DB444" s="35"/>
      <c r="DC444" s="35"/>
      <c r="DD444" s="35"/>
      <c r="DE444" s="35"/>
      <c r="DF444" s="35"/>
      <c r="DG444" s="35"/>
      <c r="DH444" s="35"/>
      <c r="DI444" s="35"/>
      <c r="DJ444" s="35"/>
      <c r="DK444" s="35"/>
      <c r="DL444" s="35"/>
      <c r="DM444" s="35"/>
      <c r="DN444" s="35"/>
    </row>
    <row r="445" spans="1:118" ht="17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  <c r="CE445" s="35"/>
      <c r="CF445" s="35"/>
      <c r="CG445" s="35"/>
      <c r="CH445" s="35"/>
      <c r="CI445" s="35"/>
      <c r="CJ445" s="35"/>
      <c r="CK445" s="35"/>
      <c r="CL445" s="35"/>
      <c r="CM445" s="35"/>
      <c r="CN445" s="35"/>
      <c r="CO445" s="35"/>
      <c r="CP445" s="35"/>
      <c r="CQ445" s="35"/>
      <c r="CR445" s="35"/>
      <c r="CS445" s="35"/>
      <c r="CT445" s="35"/>
      <c r="CU445" s="35"/>
      <c r="CV445" s="35"/>
      <c r="CW445" s="35"/>
      <c r="CX445" s="35"/>
      <c r="CY445" s="35"/>
      <c r="CZ445" s="35"/>
      <c r="DA445" s="35"/>
      <c r="DB445" s="35"/>
      <c r="DC445" s="35"/>
      <c r="DD445" s="35"/>
      <c r="DE445" s="35"/>
      <c r="DF445" s="35"/>
      <c r="DG445" s="35"/>
      <c r="DH445" s="35"/>
      <c r="DI445" s="35"/>
      <c r="DJ445" s="35"/>
      <c r="DK445" s="35"/>
      <c r="DL445" s="35"/>
      <c r="DM445" s="35"/>
      <c r="DN445" s="35"/>
    </row>
    <row r="446" spans="1:118" ht="17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35"/>
      <c r="CE446" s="35"/>
      <c r="CF446" s="35"/>
      <c r="CG446" s="35"/>
      <c r="CH446" s="35"/>
      <c r="CI446" s="35"/>
      <c r="CJ446" s="35"/>
      <c r="CK446" s="35"/>
      <c r="CL446" s="35"/>
      <c r="CM446" s="35"/>
      <c r="CN446" s="35"/>
      <c r="CO446" s="35"/>
      <c r="CP446" s="35"/>
      <c r="CQ446" s="35"/>
      <c r="CR446" s="35"/>
      <c r="CS446" s="35"/>
      <c r="CT446" s="35"/>
      <c r="CU446" s="35"/>
      <c r="CV446" s="35"/>
      <c r="CW446" s="35"/>
      <c r="CX446" s="35"/>
      <c r="CY446" s="35"/>
      <c r="CZ446" s="35"/>
      <c r="DA446" s="35"/>
      <c r="DB446" s="35"/>
      <c r="DC446" s="35"/>
      <c r="DD446" s="35"/>
      <c r="DE446" s="35"/>
      <c r="DF446" s="35"/>
      <c r="DG446" s="35"/>
      <c r="DH446" s="35"/>
      <c r="DI446" s="35"/>
      <c r="DJ446" s="35"/>
      <c r="DK446" s="35"/>
      <c r="DL446" s="35"/>
      <c r="DM446" s="35"/>
      <c r="DN446" s="35"/>
    </row>
    <row r="447" spans="1:118" ht="17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35"/>
      <c r="CE447" s="35"/>
      <c r="CF447" s="35"/>
      <c r="CG447" s="35"/>
      <c r="CH447" s="35"/>
      <c r="CI447" s="35"/>
      <c r="CJ447" s="35"/>
      <c r="CK447" s="35"/>
      <c r="CL447" s="35"/>
      <c r="CM447" s="35"/>
      <c r="CN447" s="35"/>
      <c r="CO447" s="35"/>
      <c r="CP447" s="35"/>
      <c r="CQ447" s="35"/>
      <c r="CR447" s="35"/>
      <c r="CS447" s="35"/>
      <c r="CT447" s="35"/>
      <c r="CU447" s="35"/>
      <c r="CV447" s="35"/>
      <c r="CW447" s="35"/>
      <c r="CX447" s="35"/>
      <c r="CY447" s="35"/>
      <c r="CZ447" s="35"/>
      <c r="DA447" s="35"/>
      <c r="DB447" s="35"/>
      <c r="DC447" s="35"/>
      <c r="DD447" s="35"/>
      <c r="DE447" s="35"/>
      <c r="DF447" s="35"/>
      <c r="DG447" s="35"/>
      <c r="DH447" s="35"/>
      <c r="DI447" s="35"/>
      <c r="DJ447" s="35"/>
      <c r="DK447" s="35"/>
      <c r="DL447" s="35"/>
      <c r="DM447" s="35"/>
      <c r="DN447" s="35"/>
    </row>
    <row r="448" spans="1:118" ht="17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  <c r="CM448" s="35"/>
      <c r="CN448" s="35"/>
      <c r="CO448" s="35"/>
      <c r="CP448" s="35"/>
      <c r="CQ448" s="35"/>
      <c r="CR448" s="35"/>
      <c r="CS448" s="35"/>
      <c r="CT448" s="35"/>
      <c r="CU448" s="35"/>
      <c r="CV448" s="35"/>
      <c r="CW448" s="35"/>
      <c r="CX448" s="35"/>
      <c r="CY448" s="35"/>
      <c r="CZ448" s="35"/>
      <c r="DA448" s="35"/>
      <c r="DB448" s="35"/>
      <c r="DC448" s="35"/>
      <c r="DD448" s="35"/>
      <c r="DE448" s="35"/>
      <c r="DF448" s="35"/>
      <c r="DG448" s="35"/>
      <c r="DH448" s="35"/>
      <c r="DI448" s="35"/>
      <c r="DJ448" s="35"/>
      <c r="DK448" s="35"/>
      <c r="DL448" s="35"/>
      <c r="DM448" s="35"/>
      <c r="DN448" s="35"/>
    </row>
    <row r="449" spans="1:118" ht="17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  <c r="CM449" s="35"/>
      <c r="CN449" s="35"/>
      <c r="CO449" s="35"/>
      <c r="CP449" s="35"/>
      <c r="CQ449" s="35"/>
      <c r="CR449" s="35"/>
      <c r="CS449" s="35"/>
      <c r="CT449" s="35"/>
      <c r="CU449" s="35"/>
      <c r="CV449" s="35"/>
      <c r="CW449" s="35"/>
      <c r="CX449" s="35"/>
      <c r="CY449" s="35"/>
      <c r="CZ449" s="35"/>
      <c r="DA449" s="35"/>
      <c r="DB449" s="35"/>
      <c r="DC449" s="35"/>
      <c r="DD449" s="35"/>
      <c r="DE449" s="35"/>
      <c r="DF449" s="35"/>
      <c r="DG449" s="35"/>
      <c r="DH449" s="35"/>
      <c r="DI449" s="35"/>
      <c r="DJ449" s="35"/>
      <c r="DK449" s="35"/>
      <c r="DL449" s="35"/>
      <c r="DM449" s="35"/>
      <c r="DN449" s="35"/>
    </row>
    <row r="450" spans="1:118" ht="17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  <c r="CM450" s="35"/>
      <c r="CN450" s="35"/>
      <c r="CO450" s="35"/>
      <c r="CP450" s="35"/>
      <c r="CQ450" s="35"/>
      <c r="CR450" s="35"/>
      <c r="CS450" s="35"/>
      <c r="CT450" s="35"/>
      <c r="CU450" s="35"/>
      <c r="CV450" s="35"/>
      <c r="CW450" s="35"/>
      <c r="CX450" s="35"/>
      <c r="CY450" s="35"/>
      <c r="CZ450" s="35"/>
      <c r="DA450" s="35"/>
      <c r="DB450" s="35"/>
      <c r="DC450" s="35"/>
      <c r="DD450" s="35"/>
      <c r="DE450" s="35"/>
      <c r="DF450" s="35"/>
      <c r="DG450" s="35"/>
      <c r="DH450" s="35"/>
      <c r="DI450" s="35"/>
      <c r="DJ450" s="35"/>
      <c r="DK450" s="35"/>
      <c r="DL450" s="35"/>
      <c r="DM450" s="35"/>
      <c r="DN450" s="35"/>
    </row>
    <row r="451" spans="1:118" ht="17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  <c r="DA451" s="35"/>
      <c r="DB451" s="35"/>
      <c r="DC451" s="35"/>
      <c r="DD451" s="35"/>
      <c r="DE451" s="35"/>
      <c r="DF451" s="35"/>
      <c r="DG451" s="35"/>
      <c r="DH451" s="35"/>
      <c r="DI451" s="35"/>
      <c r="DJ451" s="35"/>
      <c r="DK451" s="35"/>
      <c r="DL451" s="35"/>
      <c r="DM451" s="35"/>
      <c r="DN451" s="35"/>
    </row>
    <row r="452" spans="1:118" ht="17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35"/>
      <c r="CE452" s="35"/>
      <c r="CF452" s="35"/>
      <c r="CG452" s="35"/>
      <c r="CH452" s="35"/>
      <c r="CI452" s="35"/>
      <c r="CJ452" s="35"/>
      <c r="CK452" s="35"/>
      <c r="CL452" s="35"/>
      <c r="CM452" s="35"/>
      <c r="CN452" s="35"/>
      <c r="CO452" s="35"/>
      <c r="CP452" s="35"/>
      <c r="CQ452" s="35"/>
      <c r="CR452" s="35"/>
      <c r="CS452" s="35"/>
      <c r="CT452" s="35"/>
      <c r="CU452" s="35"/>
      <c r="CV452" s="35"/>
      <c r="CW452" s="35"/>
      <c r="CX452" s="35"/>
      <c r="CY452" s="35"/>
      <c r="CZ452" s="35"/>
      <c r="DA452" s="35"/>
      <c r="DB452" s="35"/>
      <c r="DC452" s="35"/>
      <c r="DD452" s="35"/>
      <c r="DE452" s="35"/>
      <c r="DF452" s="35"/>
      <c r="DG452" s="35"/>
      <c r="DH452" s="35"/>
      <c r="DI452" s="35"/>
      <c r="DJ452" s="35"/>
      <c r="DK452" s="35"/>
      <c r="DL452" s="35"/>
      <c r="DM452" s="35"/>
      <c r="DN452" s="35"/>
    </row>
    <row r="453" spans="1:118" ht="17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  <c r="CL453" s="35"/>
      <c r="CM453" s="35"/>
      <c r="CN453" s="35"/>
      <c r="CO453" s="35"/>
      <c r="CP453" s="35"/>
      <c r="CQ453" s="35"/>
      <c r="CR453" s="35"/>
      <c r="CS453" s="35"/>
      <c r="CT453" s="35"/>
      <c r="CU453" s="35"/>
      <c r="CV453" s="35"/>
      <c r="CW453" s="35"/>
      <c r="CX453" s="35"/>
      <c r="CY453" s="35"/>
      <c r="CZ453" s="35"/>
      <c r="DA453" s="35"/>
      <c r="DB453" s="35"/>
      <c r="DC453" s="35"/>
      <c r="DD453" s="35"/>
      <c r="DE453" s="35"/>
      <c r="DF453" s="35"/>
      <c r="DG453" s="35"/>
      <c r="DH453" s="35"/>
      <c r="DI453" s="35"/>
      <c r="DJ453" s="35"/>
      <c r="DK453" s="35"/>
      <c r="DL453" s="35"/>
      <c r="DM453" s="35"/>
      <c r="DN453" s="35"/>
    </row>
    <row r="454" spans="1:118" ht="17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35"/>
      <c r="CE454" s="35"/>
      <c r="CF454" s="35"/>
      <c r="CG454" s="35"/>
      <c r="CH454" s="35"/>
      <c r="CI454" s="35"/>
      <c r="CJ454" s="35"/>
      <c r="CK454" s="35"/>
      <c r="CL454" s="35"/>
      <c r="CM454" s="35"/>
      <c r="CN454" s="35"/>
      <c r="CO454" s="35"/>
      <c r="CP454" s="35"/>
      <c r="CQ454" s="35"/>
      <c r="CR454" s="35"/>
      <c r="CS454" s="35"/>
      <c r="CT454" s="35"/>
      <c r="CU454" s="35"/>
      <c r="CV454" s="35"/>
      <c r="CW454" s="35"/>
      <c r="CX454" s="35"/>
      <c r="CY454" s="35"/>
      <c r="CZ454" s="35"/>
      <c r="DA454" s="35"/>
      <c r="DB454" s="35"/>
      <c r="DC454" s="35"/>
      <c r="DD454" s="35"/>
      <c r="DE454" s="35"/>
      <c r="DF454" s="35"/>
      <c r="DG454" s="35"/>
      <c r="DH454" s="35"/>
      <c r="DI454" s="35"/>
      <c r="DJ454" s="35"/>
      <c r="DK454" s="35"/>
      <c r="DL454" s="35"/>
      <c r="DM454" s="35"/>
      <c r="DN454" s="35"/>
    </row>
    <row r="455" spans="1:118" ht="17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</row>
    <row r="456" spans="1:118" ht="17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</row>
    <row r="457" spans="1:118" ht="17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35"/>
      <c r="CE457" s="35"/>
      <c r="CF457" s="35"/>
      <c r="CG457" s="35"/>
      <c r="CH457" s="35"/>
      <c r="CI457" s="35"/>
      <c r="CJ457" s="35"/>
      <c r="CK457" s="35"/>
      <c r="CL457" s="35"/>
      <c r="CM457" s="35"/>
      <c r="CN457" s="35"/>
      <c r="CO457" s="35"/>
      <c r="CP457" s="35"/>
      <c r="CQ457" s="35"/>
      <c r="CR457" s="35"/>
      <c r="CS457" s="35"/>
      <c r="CT457" s="35"/>
      <c r="CU457" s="35"/>
      <c r="CV457" s="35"/>
      <c r="CW457" s="35"/>
      <c r="CX457" s="35"/>
      <c r="CY457" s="35"/>
      <c r="CZ457" s="35"/>
      <c r="DA457" s="35"/>
      <c r="DB457" s="35"/>
      <c r="DC457" s="35"/>
      <c r="DD457" s="35"/>
      <c r="DE457" s="35"/>
      <c r="DF457" s="35"/>
      <c r="DG457" s="35"/>
      <c r="DH457" s="35"/>
      <c r="DI457" s="35"/>
      <c r="DJ457" s="35"/>
      <c r="DK457" s="35"/>
      <c r="DL457" s="35"/>
      <c r="DM457" s="35"/>
      <c r="DN457" s="35"/>
    </row>
    <row r="458" spans="1:118" ht="17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  <c r="CL458" s="35"/>
      <c r="CM458" s="35"/>
      <c r="CN458" s="35"/>
      <c r="CO458" s="35"/>
      <c r="CP458" s="35"/>
      <c r="CQ458" s="35"/>
      <c r="CR458" s="35"/>
      <c r="CS458" s="35"/>
      <c r="CT458" s="35"/>
      <c r="CU458" s="35"/>
      <c r="CV458" s="35"/>
      <c r="CW458" s="35"/>
      <c r="CX458" s="35"/>
      <c r="CY458" s="35"/>
      <c r="CZ458" s="35"/>
      <c r="DA458" s="35"/>
      <c r="DB458" s="35"/>
      <c r="DC458" s="35"/>
      <c r="DD458" s="35"/>
      <c r="DE458" s="35"/>
      <c r="DF458" s="35"/>
      <c r="DG458" s="35"/>
      <c r="DH458" s="35"/>
      <c r="DI458" s="35"/>
      <c r="DJ458" s="35"/>
      <c r="DK458" s="35"/>
      <c r="DL458" s="35"/>
      <c r="DM458" s="35"/>
      <c r="DN458" s="35"/>
    </row>
    <row r="459" spans="1:118" ht="17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  <c r="CL459" s="35"/>
      <c r="CM459" s="35"/>
      <c r="CN459" s="35"/>
      <c r="CO459" s="35"/>
      <c r="CP459" s="35"/>
      <c r="CQ459" s="35"/>
      <c r="CR459" s="35"/>
      <c r="CS459" s="35"/>
      <c r="CT459" s="35"/>
      <c r="CU459" s="35"/>
      <c r="CV459" s="35"/>
      <c r="CW459" s="35"/>
      <c r="CX459" s="35"/>
      <c r="CY459" s="35"/>
      <c r="CZ459" s="35"/>
      <c r="DA459" s="35"/>
      <c r="DB459" s="35"/>
      <c r="DC459" s="35"/>
      <c r="DD459" s="35"/>
      <c r="DE459" s="35"/>
      <c r="DF459" s="35"/>
      <c r="DG459" s="35"/>
      <c r="DH459" s="35"/>
      <c r="DI459" s="35"/>
      <c r="DJ459" s="35"/>
      <c r="DK459" s="35"/>
      <c r="DL459" s="35"/>
      <c r="DM459" s="35"/>
      <c r="DN459" s="35"/>
    </row>
    <row r="460" spans="1:118" ht="17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  <c r="CL460" s="35"/>
      <c r="CM460" s="35"/>
      <c r="CN460" s="35"/>
      <c r="CO460" s="35"/>
      <c r="CP460" s="35"/>
      <c r="CQ460" s="35"/>
      <c r="CR460" s="35"/>
      <c r="CS460" s="35"/>
      <c r="CT460" s="35"/>
      <c r="CU460" s="35"/>
      <c r="CV460" s="35"/>
      <c r="CW460" s="35"/>
      <c r="CX460" s="35"/>
      <c r="CY460" s="35"/>
      <c r="CZ460" s="35"/>
      <c r="DA460" s="35"/>
      <c r="DB460" s="35"/>
      <c r="DC460" s="35"/>
      <c r="DD460" s="35"/>
      <c r="DE460" s="35"/>
      <c r="DF460" s="35"/>
      <c r="DG460" s="35"/>
      <c r="DH460" s="35"/>
      <c r="DI460" s="35"/>
      <c r="DJ460" s="35"/>
      <c r="DK460" s="35"/>
      <c r="DL460" s="35"/>
      <c r="DM460" s="35"/>
      <c r="DN460" s="35"/>
    </row>
    <row r="461" spans="1:118" ht="17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  <c r="CL461" s="35"/>
      <c r="CM461" s="35"/>
      <c r="CN461" s="35"/>
      <c r="CO461" s="35"/>
      <c r="CP461" s="35"/>
      <c r="CQ461" s="35"/>
      <c r="CR461" s="35"/>
      <c r="CS461" s="35"/>
      <c r="CT461" s="35"/>
      <c r="CU461" s="35"/>
      <c r="CV461" s="35"/>
      <c r="CW461" s="35"/>
      <c r="CX461" s="35"/>
      <c r="CY461" s="35"/>
      <c r="CZ461" s="35"/>
      <c r="DA461" s="35"/>
      <c r="DB461" s="35"/>
      <c r="DC461" s="35"/>
      <c r="DD461" s="35"/>
      <c r="DE461" s="35"/>
      <c r="DF461" s="35"/>
      <c r="DG461" s="35"/>
      <c r="DH461" s="35"/>
      <c r="DI461" s="35"/>
      <c r="DJ461" s="35"/>
      <c r="DK461" s="35"/>
      <c r="DL461" s="35"/>
      <c r="DM461" s="35"/>
      <c r="DN461" s="35"/>
    </row>
    <row r="462" spans="1:118" ht="17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35"/>
      <c r="CE462" s="35"/>
      <c r="CF462" s="35"/>
      <c r="CG462" s="35"/>
      <c r="CH462" s="35"/>
      <c r="CI462" s="35"/>
      <c r="CJ462" s="35"/>
      <c r="CK462" s="35"/>
      <c r="CL462" s="35"/>
      <c r="CM462" s="35"/>
      <c r="CN462" s="35"/>
      <c r="CO462" s="35"/>
      <c r="CP462" s="35"/>
      <c r="CQ462" s="35"/>
      <c r="CR462" s="35"/>
      <c r="CS462" s="35"/>
      <c r="CT462" s="35"/>
      <c r="CU462" s="35"/>
      <c r="CV462" s="35"/>
      <c r="CW462" s="35"/>
      <c r="CX462" s="35"/>
      <c r="CY462" s="35"/>
      <c r="CZ462" s="35"/>
      <c r="DA462" s="35"/>
      <c r="DB462" s="35"/>
      <c r="DC462" s="35"/>
      <c r="DD462" s="35"/>
      <c r="DE462" s="35"/>
      <c r="DF462" s="35"/>
      <c r="DG462" s="35"/>
      <c r="DH462" s="35"/>
      <c r="DI462" s="35"/>
      <c r="DJ462" s="35"/>
      <c r="DK462" s="35"/>
      <c r="DL462" s="35"/>
      <c r="DM462" s="35"/>
      <c r="DN462" s="35"/>
    </row>
    <row r="463" spans="1:118" ht="17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35"/>
      <c r="CE463" s="35"/>
      <c r="CF463" s="35"/>
      <c r="CG463" s="35"/>
      <c r="CH463" s="35"/>
      <c r="CI463" s="35"/>
      <c r="CJ463" s="35"/>
      <c r="CK463" s="35"/>
      <c r="CL463" s="35"/>
      <c r="CM463" s="35"/>
      <c r="CN463" s="35"/>
      <c r="CO463" s="35"/>
      <c r="CP463" s="35"/>
      <c r="CQ463" s="35"/>
      <c r="CR463" s="35"/>
      <c r="CS463" s="35"/>
      <c r="CT463" s="35"/>
      <c r="CU463" s="35"/>
      <c r="CV463" s="35"/>
      <c r="CW463" s="35"/>
      <c r="CX463" s="35"/>
      <c r="CY463" s="35"/>
      <c r="CZ463" s="35"/>
      <c r="DA463" s="35"/>
      <c r="DB463" s="35"/>
      <c r="DC463" s="35"/>
      <c r="DD463" s="35"/>
      <c r="DE463" s="35"/>
      <c r="DF463" s="35"/>
      <c r="DG463" s="35"/>
      <c r="DH463" s="35"/>
      <c r="DI463" s="35"/>
      <c r="DJ463" s="35"/>
      <c r="DK463" s="35"/>
      <c r="DL463" s="35"/>
      <c r="DM463" s="35"/>
      <c r="DN463" s="35"/>
    </row>
    <row r="464" spans="1:118" ht="17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35"/>
      <c r="CE464" s="35"/>
      <c r="CF464" s="35"/>
      <c r="CG464" s="35"/>
      <c r="CH464" s="35"/>
      <c r="CI464" s="35"/>
      <c r="CJ464" s="35"/>
      <c r="CK464" s="35"/>
      <c r="CL464" s="35"/>
      <c r="CM464" s="35"/>
      <c r="CN464" s="35"/>
      <c r="CO464" s="35"/>
      <c r="CP464" s="35"/>
      <c r="CQ464" s="35"/>
      <c r="CR464" s="35"/>
      <c r="CS464" s="35"/>
      <c r="CT464" s="35"/>
      <c r="CU464" s="35"/>
      <c r="CV464" s="35"/>
      <c r="CW464" s="35"/>
      <c r="CX464" s="35"/>
      <c r="CY464" s="35"/>
      <c r="CZ464" s="35"/>
      <c r="DA464" s="35"/>
      <c r="DB464" s="35"/>
      <c r="DC464" s="35"/>
      <c r="DD464" s="35"/>
      <c r="DE464" s="35"/>
      <c r="DF464" s="35"/>
      <c r="DG464" s="35"/>
      <c r="DH464" s="35"/>
      <c r="DI464" s="35"/>
      <c r="DJ464" s="35"/>
      <c r="DK464" s="35"/>
      <c r="DL464" s="35"/>
      <c r="DM464" s="35"/>
      <c r="DN464" s="35"/>
    </row>
    <row r="465" spans="1:118" ht="17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  <c r="DL465" s="35"/>
      <c r="DM465" s="35"/>
      <c r="DN465" s="35"/>
    </row>
    <row r="466" spans="1:118" ht="17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  <c r="DL466" s="35"/>
      <c r="DM466" s="35"/>
      <c r="DN466" s="35"/>
    </row>
    <row r="467" spans="1:118" ht="17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35"/>
      <c r="CT467" s="35"/>
      <c r="CU467" s="35"/>
      <c r="CV467" s="35"/>
      <c r="CW467" s="35"/>
      <c r="CX467" s="35"/>
      <c r="CY467" s="35"/>
      <c r="CZ467" s="35"/>
      <c r="DA467" s="35"/>
      <c r="DB467" s="35"/>
      <c r="DC467" s="35"/>
      <c r="DD467" s="35"/>
      <c r="DE467" s="35"/>
      <c r="DF467" s="35"/>
      <c r="DG467" s="35"/>
      <c r="DH467" s="35"/>
      <c r="DI467" s="35"/>
      <c r="DJ467" s="35"/>
      <c r="DK467" s="35"/>
      <c r="DL467" s="35"/>
      <c r="DM467" s="35"/>
      <c r="DN467" s="35"/>
    </row>
    <row r="468" spans="1:118" ht="17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35"/>
      <c r="CT468" s="35"/>
      <c r="CU468" s="35"/>
      <c r="CV468" s="35"/>
      <c r="CW468" s="35"/>
      <c r="CX468" s="35"/>
      <c r="CY468" s="35"/>
      <c r="CZ468" s="35"/>
      <c r="DA468" s="35"/>
      <c r="DB468" s="35"/>
      <c r="DC468" s="35"/>
      <c r="DD468" s="35"/>
      <c r="DE468" s="35"/>
      <c r="DF468" s="35"/>
      <c r="DG468" s="35"/>
      <c r="DH468" s="35"/>
      <c r="DI468" s="35"/>
      <c r="DJ468" s="35"/>
      <c r="DK468" s="35"/>
      <c r="DL468" s="35"/>
      <c r="DM468" s="35"/>
      <c r="DN468" s="35"/>
    </row>
    <row r="469" spans="1:118" ht="17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35"/>
      <c r="CT469" s="35"/>
      <c r="CU469" s="35"/>
      <c r="CV469" s="35"/>
      <c r="CW469" s="35"/>
      <c r="CX469" s="35"/>
      <c r="CY469" s="35"/>
      <c r="CZ469" s="35"/>
      <c r="DA469" s="35"/>
      <c r="DB469" s="35"/>
      <c r="DC469" s="35"/>
      <c r="DD469" s="35"/>
      <c r="DE469" s="35"/>
      <c r="DF469" s="35"/>
      <c r="DG469" s="35"/>
      <c r="DH469" s="35"/>
      <c r="DI469" s="35"/>
      <c r="DJ469" s="35"/>
      <c r="DK469" s="35"/>
      <c r="DL469" s="35"/>
      <c r="DM469" s="35"/>
      <c r="DN469" s="35"/>
    </row>
    <row r="470" spans="1:118" ht="17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  <c r="DL470" s="35"/>
      <c r="DM470" s="35"/>
      <c r="DN470" s="35"/>
    </row>
    <row r="471" spans="1:118" ht="17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35"/>
      <c r="CE471" s="35"/>
      <c r="CF471" s="35"/>
      <c r="CG471" s="35"/>
      <c r="CH471" s="35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35"/>
      <c r="CT471" s="35"/>
      <c r="CU471" s="35"/>
      <c r="CV471" s="35"/>
      <c r="CW471" s="35"/>
      <c r="CX471" s="35"/>
      <c r="CY471" s="35"/>
      <c r="CZ471" s="35"/>
      <c r="DA471" s="35"/>
      <c r="DB471" s="35"/>
      <c r="DC471" s="35"/>
      <c r="DD471" s="35"/>
      <c r="DE471" s="35"/>
      <c r="DF471" s="35"/>
      <c r="DG471" s="35"/>
      <c r="DH471" s="35"/>
      <c r="DI471" s="35"/>
      <c r="DJ471" s="35"/>
      <c r="DK471" s="35"/>
      <c r="DL471" s="35"/>
      <c r="DM471" s="35"/>
      <c r="DN471" s="35"/>
    </row>
    <row r="472" spans="1:118" ht="17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</row>
    <row r="473" spans="1:118" ht="17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35"/>
      <c r="CT473" s="35"/>
      <c r="CU473" s="35"/>
      <c r="CV473" s="35"/>
      <c r="CW473" s="35"/>
      <c r="CX473" s="35"/>
      <c r="CY473" s="35"/>
      <c r="CZ473" s="35"/>
      <c r="DA473" s="35"/>
      <c r="DB473" s="35"/>
      <c r="DC473" s="35"/>
      <c r="DD473" s="35"/>
      <c r="DE473" s="35"/>
      <c r="DF473" s="35"/>
      <c r="DG473" s="35"/>
      <c r="DH473" s="35"/>
      <c r="DI473" s="35"/>
      <c r="DJ473" s="35"/>
      <c r="DK473" s="35"/>
      <c r="DL473" s="35"/>
      <c r="DM473" s="35"/>
      <c r="DN473" s="35"/>
    </row>
    <row r="474" spans="1:118" ht="17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  <c r="DA474" s="35"/>
      <c r="DB474" s="35"/>
      <c r="DC474" s="35"/>
      <c r="DD474" s="35"/>
      <c r="DE474" s="35"/>
      <c r="DF474" s="35"/>
      <c r="DG474" s="35"/>
      <c r="DH474" s="35"/>
      <c r="DI474" s="35"/>
      <c r="DJ474" s="35"/>
      <c r="DK474" s="35"/>
      <c r="DL474" s="35"/>
      <c r="DM474" s="35"/>
      <c r="DN474" s="35"/>
    </row>
    <row r="475" spans="1:118" ht="17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35"/>
      <c r="CT475" s="35"/>
      <c r="CU475" s="35"/>
      <c r="CV475" s="35"/>
      <c r="CW475" s="35"/>
      <c r="CX475" s="35"/>
      <c r="CY475" s="35"/>
      <c r="CZ475" s="35"/>
      <c r="DA475" s="35"/>
      <c r="DB475" s="35"/>
      <c r="DC475" s="35"/>
      <c r="DD475" s="35"/>
      <c r="DE475" s="35"/>
      <c r="DF475" s="35"/>
      <c r="DG475" s="35"/>
      <c r="DH475" s="35"/>
      <c r="DI475" s="35"/>
      <c r="DJ475" s="35"/>
      <c r="DK475" s="35"/>
      <c r="DL475" s="35"/>
      <c r="DM475" s="35"/>
      <c r="DN475" s="35"/>
    </row>
    <row r="476" spans="1:118" ht="17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35"/>
      <c r="CT476" s="35"/>
      <c r="CU476" s="35"/>
      <c r="CV476" s="35"/>
      <c r="CW476" s="35"/>
      <c r="CX476" s="35"/>
      <c r="CY476" s="35"/>
      <c r="CZ476" s="35"/>
      <c r="DA476" s="35"/>
      <c r="DB476" s="35"/>
      <c r="DC476" s="35"/>
      <c r="DD476" s="35"/>
      <c r="DE476" s="35"/>
      <c r="DF476" s="35"/>
      <c r="DG476" s="35"/>
      <c r="DH476" s="35"/>
      <c r="DI476" s="35"/>
      <c r="DJ476" s="35"/>
      <c r="DK476" s="35"/>
      <c r="DL476" s="35"/>
      <c r="DM476" s="35"/>
      <c r="DN476" s="35"/>
    </row>
    <row r="477" spans="1:118" ht="17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35"/>
      <c r="CT477" s="35"/>
      <c r="CU477" s="35"/>
      <c r="CV477" s="35"/>
      <c r="CW477" s="35"/>
      <c r="CX477" s="35"/>
      <c r="CY477" s="35"/>
      <c r="CZ477" s="35"/>
      <c r="DA477" s="35"/>
      <c r="DB477" s="35"/>
      <c r="DC477" s="35"/>
      <c r="DD477" s="35"/>
      <c r="DE477" s="35"/>
      <c r="DF477" s="35"/>
      <c r="DG477" s="35"/>
      <c r="DH477" s="35"/>
      <c r="DI477" s="35"/>
      <c r="DJ477" s="35"/>
      <c r="DK477" s="35"/>
      <c r="DL477" s="35"/>
      <c r="DM477" s="35"/>
      <c r="DN477" s="35"/>
    </row>
    <row r="478" spans="1:118" ht="17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35"/>
      <c r="CT478" s="35"/>
      <c r="CU478" s="35"/>
      <c r="CV478" s="35"/>
      <c r="CW478" s="35"/>
      <c r="CX478" s="35"/>
      <c r="CY478" s="35"/>
      <c r="CZ478" s="35"/>
      <c r="DA478" s="35"/>
      <c r="DB478" s="35"/>
      <c r="DC478" s="35"/>
      <c r="DD478" s="35"/>
      <c r="DE478" s="35"/>
      <c r="DF478" s="35"/>
      <c r="DG478" s="35"/>
      <c r="DH478" s="35"/>
      <c r="DI478" s="35"/>
      <c r="DJ478" s="35"/>
      <c r="DK478" s="35"/>
      <c r="DL478" s="35"/>
      <c r="DM478" s="35"/>
      <c r="DN478" s="35"/>
    </row>
    <row r="479" spans="1:118" ht="17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35"/>
      <c r="CT479" s="35"/>
      <c r="CU479" s="35"/>
      <c r="CV479" s="35"/>
      <c r="CW479" s="35"/>
      <c r="CX479" s="35"/>
      <c r="CY479" s="35"/>
      <c r="CZ479" s="35"/>
      <c r="DA479" s="35"/>
      <c r="DB479" s="35"/>
      <c r="DC479" s="35"/>
      <c r="DD479" s="35"/>
      <c r="DE479" s="35"/>
      <c r="DF479" s="35"/>
      <c r="DG479" s="35"/>
      <c r="DH479" s="35"/>
      <c r="DI479" s="35"/>
      <c r="DJ479" s="35"/>
      <c r="DK479" s="35"/>
      <c r="DL479" s="35"/>
      <c r="DM479" s="35"/>
      <c r="DN479" s="35"/>
    </row>
    <row r="480" spans="1:118" ht="17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  <c r="DA480" s="35"/>
      <c r="DB480" s="35"/>
      <c r="DC480" s="35"/>
      <c r="DD480" s="35"/>
      <c r="DE480" s="35"/>
      <c r="DF480" s="35"/>
      <c r="DG480" s="35"/>
      <c r="DH480" s="35"/>
      <c r="DI480" s="35"/>
      <c r="DJ480" s="35"/>
      <c r="DK480" s="35"/>
      <c r="DL480" s="35"/>
      <c r="DM480" s="35"/>
      <c r="DN480" s="35"/>
    </row>
    <row r="481" spans="1:118" ht="17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  <c r="DL481" s="35"/>
      <c r="DM481" s="35"/>
      <c r="DN481" s="35"/>
    </row>
    <row r="482" spans="1:118" ht="17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  <c r="CL482" s="35"/>
      <c r="CM482" s="35"/>
      <c r="CN482" s="35"/>
      <c r="CO482" s="35"/>
      <c r="CP482" s="35"/>
      <c r="CQ482" s="35"/>
      <c r="CR482" s="35"/>
      <c r="CS482" s="35"/>
      <c r="CT482" s="35"/>
      <c r="CU482" s="35"/>
      <c r="CV482" s="35"/>
      <c r="CW482" s="35"/>
      <c r="CX482" s="35"/>
      <c r="CY482" s="35"/>
      <c r="CZ482" s="35"/>
      <c r="DA482" s="35"/>
      <c r="DB482" s="35"/>
      <c r="DC482" s="35"/>
      <c r="DD482" s="35"/>
      <c r="DE482" s="35"/>
      <c r="DF482" s="35"/>
      <c r="DG482" s="35"/>
      <c r="DH482" s="35"/>
      <c r="DI482" s="35"/>
      <c r="DJ482" s="35"/>
      <c r="DK482" s="35"/>
      <c r="DL482" s="35"/>
      <c r="DM482" s="35"/>
      <c r="DN482" s="35"/>
    </row>
    <row r="483" spans="1:118" ht="17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35"/>
      <c r="CT483" s="35"/>
      <c r="CU483" s="35"/>
      <c r="CV483" s="35"/>
      <c r="CW483" s="35"/>
      <c r="CX483" s="35"/>
      <c r="CY483" s="35"/>
      <c r="CZ483" s="35"/>
      <c r="DA483" s="35"/>
      <c r="DB483" s="35"/>
      <c r="DC483" s="35"/>
      <c r="DD483" s="35"/>
      <c r="DE483" s="35"/>
      <c r="DF483" s="35"/>
      <c r="DG483" s="35"/>
      <c r="DH483" s="35"/>
      <c r="DI483" s="35"/>
      <c r="DJ483" s="35"/>
      <c r="DK483" s="35"/>
      <c r="DL483" s="35"/>
      <c r="DM483" s="35"/>
      <c r="DN483" s="35"/>
    </row>
    <row r="484" spans="1:118" ht="17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  <c r="CM484" s="35"/>
      <c r="CN484" s="35"/>
      <c r="CO484" s="35"/>
      <c r="CP484" s="35"/>
      <c r="CQ484" s="35"/>
      <c r="CR484" s="35"/>
      <c r="CS484" s="35"/>
      <c r="CT484" s="35"/>
      <c r="CU484" s="35"/>
      <c r="CV484" s="35"/>
      <c r="CW484" s="35"/>
      <c r="CX484" s="35"/>
      <c r="CY484" s="35"/>
      <c r="CZ484" s="35"/>
      <c r="DA484" s="35"/>
      <c r="DB484" s="35"/>
      <c r="DC484" s="35"/>
      <c r="DD484" s="35"/>
      <c r="DE484" s="35"/>
      <c r="DF484" s="35"/>
      <c r="DG484" s="35"/>
      <c r="DH484" s="35"/>
      <c r="DI484" s="35"/>
      <c r="DJ484" s="35"/>
      <c r="DK484" s="35"/>
      <c r="DL484" s="35"/>
      <c r="DM484" s="35"/>
      <c r="DN484" s="35"/>
    </row>
    <row r="485" spans="1:118" ht="17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35"/>
      <c r="CE485" s="35"/>
      <c r="CF485" s="35"/>
      <c r="CG485" s="35"/>
      <c r="CH485" s="35"/>
      <c r="CI485" s="35"/>
      <c r="CJ485" s="35"/>
      <c r="CK485" s="35"/>
      <c r="CL485" s="35"/>
      <c r="CM485" s="35"/>
      <c r="CN485" s="35"/>
      <c r="CO485" s="35"/>
      <c r="CP485" s="35"/>
      <c r="CQ485" s="35"/>
      <c r="CR485" s="35"/>
      <c r="CS485" s="35"/>
      <c r="CT485" s="35"/>
      <c r="CU485" s="35"/>
      <c r="CV485" s="35"/>
      <c r="CW485" s="35"/>
      <c r="CX485" s="35"/>
      <c r="CY485" s="35"/>
      <c r="CZ485" s="35"/>
      <c r="DA485" s="35"/>
      <c r="DB485" s="35"/>
      <c r="DC485" s="35"/>
      <c r="DD485" s="35"/>
      <c r="DE485" s="35"/>
      <c r="DF485" s="35"/>
      <c r="DG485" s="35"/>
      <c r="DH485" s="35"/>
      <c r="DI485" s="35"/>
      <c r="DJ485" s="35"/>
      <c r="DK485" s="35"/>
      <c r="DL485" s="35"/>
      <c r="DM485" s="35"/>
      <c r="DN485" s="35"/>
    </row>
    <row r="486" spans="1:118" ht="17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35"/>
      <c r="CE486" s="35"/>
      <c r="CF486" s="35"/>
      <c r="CG486" s="35"/>
      <c r="CH486" s="35"/>
      <c r="CI486" s="35"/>
      <c r="CJ486" s="35"/>
      <c r="CK486" s="35"/>
      <c r="CL486" s="35"/>
      <c r="CM486" s="35"/>
      <c r="CN486" s="35"/>
      <c r="CO486" s="35"/>
      <c r="CP486" s="35"/>
      <c r="CQ486" s="35"/>
      <c r="CR486" s="35"/>
      <c r="CS486" s="35"/>
      <c r="CT486" s="35"/>
      <c r="CU486" s="35"/>
      <c r="CV486" s="35"/>
      <c r="CW486" s="35"/>
      <c r="CX486" s="35"/>
      <c r="CY486" s="35"/>
      <c r="CZ486" s="35"/>
      <c r="DA486" s="35"/>
      <c r="DB486" s="35"/>
      <c r="DC486" s="35"/>
      <c r="DD486" s="35"/>
      <c r="DE486" s="35"/>
      <c r="DF486" s="35"/>
      <c r="DG486" s="35"/>
      <c r="DH486" s="35"/>
      <c r="DI486" s="35"/>
      <c r="DJ486" s="35"/>
      <c r="DK486" s="35"/>
      <c r="DL486" s="35"/>
      <c r="DM486" s="35"/>
      <c r="DN486" s="35"/>
    </row>
    <row r="487" spans="1:118" ht="17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35"/>
      <c r="CE487" s="35"/>
      <c r="CF487" s="35"/>
      <c r="CG487" s="35"/>
      <c r="CH487" s="35"/>
      <c r="CI487" s="35"/>
      <c r="CJ487" s="35"/>
      <c r="CK487" s="35"/>
      <c r="CL487" s="35"/>
      <c r="CM487" s="35"/>
      <c r="CN487" s="35"/>
      <c r="CO487" s="35"/>
      <c r="CP487" s="35"/>
      <c r="CQ487" s="35"/>
      <c r="CR487" s="35"/>
      <c r="CS487" s="35"/>
      <c r="CT487" s="35"/>
      <c r="CU487" s="35"/>
      <c r="CV487" s="35"/>
      <c r="CW487" s="35"/>
      <c r="CX487" s="35"/>
      <c r="CY487" s="35"/>
      <c r="CZ487" s="35"/>
      <c r="DA487" s="35"/>
      <c r="DB487" s="35"/>
      <c r="DC487" s="35"/>
      <c r="DD487" s="35"/>
      <c r="DE487" s="35"/>
      <c r="DF487" s="35"/>
      <c r="DG487" s="35"/>
      <c r="DH487" s="35"/>
      <c r="DI487" s="35"/>
      <c r="DJ487" s="35"/>
      <c r="DK487" s="35"/>
      <c r="DL487" s="35"/>
      <c r="DM487" s="35"/>
      <c r="DN487" s="35"/>
    </row>
    <row r="488" spans="1:118" ht="17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  <c r="CL488" s="35"/>
      <c r="CM488" s="35"/>
      <c r="CN488" s="35"/>
      <c r="CO488" s="35"/>
      <c r="CP488" s="35"/>
      <c r="CQ488" s="35"/>
      <c r="CR488" s="35"/>
      <c r="CS488" s="35"/>
      <c r="CT488" s="35"/>
      <c r="CU488" s="35"/>
      <c r="CV488" s="35"/>
      <c r="CW488" s="35"/>
      <c r="CX488" s="35"/>
      <c r="CY488" s="35"/>
      <c r="CZ488" s="35"/>
      <c r="DA488" s="35"/>
      <c r="DB488" s="35"/>
      <c r="DC488" s="35"/>
      <c r="DD488" s="35"/>
      <c r="DE488" s="35"/>
      <c r="DF488" s="35"/>
      <c r="DG488" s="35"/>
      <c r="DH488" s="35"/>
      <c r="DI488" s="35"/>
      <c r="DJ488" s="35"/>
      <c r="DK488" s="35"/>
      <c r="DL488" s="35"/>
      <c r="DM488" s="35"/>
      <c r="DN488" s="35"/>
    </row>
  </sheetData>
  <sheetProtection/>
  <protectedRanges>
    <protectedRange sqref="CZ9:DL16" name="Range6_1_1"/>
    <protectedRange sqref="C12:D16 C9:D10" name="Range1_1_1_1"/>
  </protectedRanges>
  <mergeCells count="57">
    <mergeCell ref="CJ5:CL5"/>
    <mergeCell ref="DJ6:DK6"/>
    <mergeCell ref="CA6:CC6"/>
    <mergeCell ref="CD6:CF6"/>
    <mergeCell ref="CG6:CI6"/>
    <mergeCell ref="CJ6:CL6"/>
    <mergeCell ref="CZ6:DA6"/>
    <mergeCell ref="DB6:DC6"/>
    <mergeCell ref="CV4:CV7"/>
    <mergeCell ref="CW4:CY6"/>
    <mergeCell ref="CG5:CI5"/>
    <mergeCell ref="BO6:BQ6"/>
    <mergeCell ref="BR6:BT6"/>
    <mergeCell ref="BU6:BW6"/>
    <mergeCell ref="BX6:BZ6"/>
    <mergeCell ref="DF6:DG6"/>
    <mergeCell ref="DD5:DE6"/>
    <mergeCell ref="DF5:DK5"/>
    <mergeCell ref="CS5:CU6"/>
    <mergeCell ref="CZ5:DC5"/>
    <mergeCell ref="DH6:DI6"/>
    <mergeCell ref="AV6:AX6"/>
    <mergeCell ref="AY6:BA6"/>
    <mergeCell ref="BE6:BH6"/>
    <mergeCell ref="AN6:AO6"/>
    <mergeCell ref="BI6:BK6"/>
    <mergeCell ref="BL6:BN6"/>
    <mergeCell ref="CM5:CO6"/>
    <mergeCell ref="CP5:CR6"/>
    <mergeCell ref="AP6:AR6"/>
    <mergeCell ref="CD5:CF5"/>
    <mergeCell ref="M6:P6"/>
    <mergeCell ref="Q6:T6"/>
    <mergeCell ref="U6:X6"/>
    <mergeCell ref="Y6:AB6"/>
    <mergeCell ref="AC6:AF6"/>
    <mergeCell ref="AG6:AJ6"/>
    <mergeCell ref="E4:H6"/>
    <mergeCell ref="AS6:AU6"/>
    <mergeCell ref="CZ4:DK4"/>
    <mergeCell ref="DL4:DL7"/>
    <mergeCell ref="DM4:DN6"/>
    <mergeCell ref="M5:AM5"/>
    <mergeCell ref="AN5:BA5"/>
    <mergeCell ref="BB5:BD6"/>
    <mergeCell ref="BE5:BT5"/>
    <mergeCell ref="BU5:CC5"/>
    <mergeCell ref="I4:L6"/>
    <mergeCell ref="AK6:AM6"/>
    <mergeCell ref="A1:P1"/>
    <mergeCell ref="A2:P2"/>
    <mergeCell ref="O3:P3"/>
    <mergeCell ref="Q3:S3"/>
    <mergeCell ref="A4:A7"/>
    <mergeCell ref="B4:B7"/>
    <mergeCell ref="C4:C7"/>
    <mergeCell ref="D4:D7"/>
  </mergeCells>
  <printOptions/>
  <pageMargins left="0.2362204724409449" right="0.15748031496062992" top="0.2362204724409449" bottom="0.2755905511811024" header="0.1968503937007874" footer="0.1968503937007874"/>
  <pageSetup horizontalDpi="600" verticalDpi="600" orientation="landscape" paperSize="9" scale="73" r:id="rId1"/>
  <colBreaks count="7" manualBreakCount="7">
    <brk id="12" max="16" man="1"/>
    <brk id="24" max="65535" man="1"/>
    <brk id="39" max="65535" man="1"/>
    <brk id="56" max="65535" man="1"/>
    <brk id="72" max="65535" man="1"/>
    <brk id="87" max="65535" man="1"/>
    <brk id="103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2018-10-01T06:46:30Z</cp:lastPrinted>
  <dcterms:created xsi:type="dcterms:W3CDTF">2018-09-03T07:00:57Z</dcterms:created>
  <dcterms:modified xsi:type="dcterms:W3CDTF">2018-10-15T10:55:57Z</dcterms:modified>
  <cp:category/>
  <cp:version/>
  <cp:contentType/>
  <cp:contentStatus/>
</cp:coreProperties>
</file>