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10" windowHeight="2715" tabRatio="672" activeTab="0"/>
  </bookViews>
  <sheets>
    <sheet name="t17" sheetId="1" r:id="rId1"/>
    <sheet name="Лист1" sheetId="2" r:id="rId2"/>
  </sheets>
  <definedNames>
    <definedName name="_xlnm.Print_Titles" localSheetId="0">'t17'!$A:$B,'t17'!$4:$8</definedName>
  </definedNames>
  <calcPr fullCalcOnLoad="1"/>
</workbook>
</file>

<file path=xl/sharedStrings.xml><?xml version="1.0" encoding="utf-8"?>
<sst xmlns="http://schemas.openxmlformats.org/spreadsheetml/2006/main" count="147" uniqueCount="66">
  <si>
    <t xml:space="preserve">3.4 Համայնքի բյուջեի եկամուտներ ապրանքների մատակարարումից և ծառայությունների մատուցումից </t>
  </si>
  <si>
    <t>տող 1112
Հողի հարկ համայնքների վարչական տարածքներում գտնվող հողի համար</t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</si>
  <si>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</si>
  <si>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</si>
  <si>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</si>
  <si>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</si>
  <si>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</si>
  <si>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</si>
  <si>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</si>
  <si>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</si>
  <si>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</si>
  <si>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</si>
  <si>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</si>
  <si>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</si>
  <si>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</si>
  <si>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</si>
  <si>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</si>
  <si>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</si>
  <si>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</si>
  <si>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</si>
  <si>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</si>
  <si>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</si>
  <si>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</si>
  <si>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</si>
  <si>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</si>
  <si>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</si>
  <si>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</si>
  <si>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</si>
  <si>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</si>
  <si>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</si>
  <si>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t>տող 1000
ԸՆԴԱՄԵՆԸ  ԵԿԱՄՈՒՏՆԵՐ     
(տող 1100 + տող 1200+
տող 1300)</t>
  </si>
  <si>
    <t>կատ. %-ը</t>
  </si>
  <si>
    <t xml:space="preserve"> Հ Ա Շ Վ Ե Տ Վ ՈՒ Թ Յ ՈՒ Ն</t>
  </si>
  <si>
    <t>այդ թվում`</t>
  </si>
  <si>
    <t xml:space="preserve">փաստ.                                                                       </t>
  </si>
  <si>
    <t>տող1256
գ) Պետական բյուջեից համայնքի վարչական բյուջեին տրամադրվող այլ դոտացիաներ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</si>
  <si>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</si>
  <si>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1120
1.2 Գույքային հարկեր այլ գույքից
այդ թվում`
Գույքահարկ փոխադրամիջոցների համար</t>
  </si>
  <si>
    <t>տող 1131
Տեղական տուրքեր</t>
  </si>
  <si>
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</si>
  <si>
    <t>տող 1341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</si>
  <si>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1342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</si>
  <si>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1351
Տեղական վճարներ</t>
  </si>
  <si>
    <t xml:space="preserve"> տող 1352
Համայնքի վարչական տարածքում ինքնակամ կառուցված շենքերի, շինությունների օրինականացման համար վճարներ </t>
  </si>
  <si>
    <t xml:space="preserve"> տող 1220+1240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</si>
  <si>
    <t xml:space="preserve"> տող 1260
2.6 Կապիտալ ներքին պաշտոնական դրամաշնորհներ` ստացված կառավարման այլ մակարդակներից</t>
  </si>
  <si>
    <t xml:space="preserve"> տող 1381+տող 1382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</si>
  <si>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</si>
  <si>
    <t>տող 1392
Վարչական բյուջեի պահուստային ֆոնդից ֆոնդային բյուջե կատարվող հատկացումներից մուտքեր</t>
  </si>
  <si>
    <t xml:space="preserve">որից` 
Սեփական եկամուտներ
 (Ընդամենը եկամուտներ առանց պաշտոնական դրամաշնորհների)                                                                                                              </t>
  </si>
  <si>
    <t>Ընդամենը գույքահարկ</t>
  </si>
  <si>
    <t xml:space="preserve">փաստ.  
տարեկան                                                                     </t>
  </si>
  <si>
    <t>հազար դրամ</t>
  </si>
  <si>
    <t>Ընդամենը</t>
  </si>
  <si>
    <t xml:space="preserve">Ֆոնդային բյուջեի մնացորդը
30.12.2017թ. դր
</t>
  </si>
  <si>
    <t xml:space="preserve">ծրագիր տարեկան                                                                                                                           </t>
  </si>
  <si>
    <t>Աղբահանության վճարներ</t>
  </si>
  <si>
    <t>Արենի</t>
  </si>
  <si>
    <t>Գլաձոր</t>
  </si>
  <si>
    <t>Եղեգիս</t>
  </si>
  <si>
    <t>Եղեգնաձոր</t>
  </si>
  <si>
    <t>Մալիշկա</t>
  </si>
  <si>
    <t>Վայք</t>
  </si>
  <si>
    <t>Զառիթափ</t>
  </si>
  <si>
    <t>Ջերմուկ</t>
  </si>
  <si>
    <t xml:space="preserve">  ՀՀ ՎԱՅՈՑ ՁՈՐԻ ՄԱՐԶԻ ՀԱՄԱՅՆՔՆԵՐԻ ԲՅՈՒՋԵՏԱՅԻՆ ԵԿԱՄՈՒՏՆԵՐԻ  ՎԵՐԱԲԵՐՅԱԼ (աճողական)
2017թ.տարեկան</t>
  </si>
</sst>
</file>

<file path=xl/styles.xml><?xml version="1.0" encoding="utf-8"?>
<styleSheet xmlns="http://schemas.openxmlformats.org/spreadsheetml/2006/main">
  <numFmts count="6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3">
    <font>
      <sz val="12"/>
      <name val="Times Armenian"/>
      <family val="0"/>
    </font>
    <font>
      <sz val="8"/>
      <name val="Times Armenian"/>
      <family val="1"/>
    </font>
    <font>
      <b/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0"/>
      <name val="Arial LatArm"/>
      <family val="2"/>
    </font>
    <font>
      <sz val="8"/>
      <name val="GHEA Grapalat"/>
      <family val="3"/>
    </font>
    <font>
      <sz val="10"/>
      <name val="Arial"/>
      <family val="2"/>
    </font>
    <font>
      <sz val="10"/>
      <name val="Times Armenian"/>
      <family val="1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Armeni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Armeni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/>
      <protection/>
    </xf>
    <xf numFmtId="0" fontId="1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96" fontId="6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196" fontId="3" fillId="0" borderId="11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5" fillId="34" borderId="13" xfId="0" applyNumberFormat="1" applyFont="1" applyFill="1" applyBorder="1" applyAlignment="1" applyProtection="1">
      <alignment vertical="center" wrapText="1"/>
      <protection/>
    </xf>
    <xf numFmtId="4" fontId="5" fillId="34" borderId="14" xfId="0" applyNumberFormat="1" applyFont="1" applyFill="1" applyBorder="1" applyAlignment="1" applyProtection="1">
      <alignment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3" fontId="8" fillId="35" borderId="11" xfId="0" applyNumberFormat="1" applyFont="1" applyFill="1" applyBorder="1" applyAlignment="1" applyProtection="1">
      <alignment horizontal="center" vertical="center"/>
      <protection locked="0"/>
    </xf>
    <xf numFmtId="207" fontId="5" fillId="35" borderId="11" xfId="0" applyNumberFormat="1" applyFont="1" applyFill="1" applyBorder="1" applyAlignment="1" applyProtection="1">
      <alignment horizontal="right"/>
      <protection/>
    </xf>
    <xf numFmtId="207" fontId="3" fillId="0" borderId="11" xfId="0" applyNumberFormat="1" applyFont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2" fillId="35" borderId="11" xfId="0" applyFont="1" applyFill="1" applyBorder="1" applyAlignment="1">
      <alignment horizontal="left" vertical="center" wrapText="1"/>
    </xf>
    <xf numFmtId="207" fontId="52" fillId="35" borderId="11" xfId="0" applyNumberFormat="1" applyFont="1" applyFill="1" applyBorder="1" applyAlignment="1" applyProtection="1">
      <alignment horizontal="right" vertical="center"/>
      <protection locked="0"/>
    </xf>
    <xf numFmtId="207" fontId="3" fillId="0" borderId="15" xfId="0" applyNumberFormat="1" applyFont="1" applyBorder="1" applyAlignment="1" applyProtection="1">
      <alignment horizontal="right" vertical="center"/>
      <protection locked="0"/>
    </xf>
    <xf numFmtId="207" fontId="52" fillId="0" borderId="11" xfId="0" applyNumberFormat="1" applyFont="1" applyBorder="1" applyAlignment="1" applyProtection="1">
      <alignment horizontal="right" vertical="center"/>
      <protection locked="0"/>
    </xf>
    <xf numFmtId="207" fontId="52" fillId="35" borderId="11" xfId="0" applyNumberFormat="1" applyFont="1" applyFill="1" applyBorder="1" applyAlignment="1" applyProtection="1">
      <alignment horizontal="right" vertical="center" wrapText="1"/>
      <protection/>
    </xf>
    <xf numFmtId="207" fontId="3" fillId="35" borderId="11" xfId="0" applyNumberFormat="1" applyFont="1" applyFill="1" applyBorder="1" applyAlignment="1" applyProtection="1">
      <alignment/>
      <protection locked="0"/>
    </xf>
    <xf numFmtId="207" fontId="12" fillId="35" borderId="11" xfId="0" applyNumberFormat="1" applyFont="1" applyFill="1" applyBorder="1" applyAlignment="1" applyProtection="1">
      <alignment/>
      <protection locked="0"/>
    </xf>
    <xf numFmtId="207" fontId="3" fillId="35" borderId="11" xfId="0" applyNumberFormat="1" applyFont="1" applyFill="1" applyBorder="1" applyAlignment="1" applyProtection="1">
      <alignment horizontal="right" vertical="center"/>
      <protection locked="0"/>
    </xf>
    <xf numFmtId="207" fontId="3" fillId="0" borderId="11" xfId="0" applyNumberFormat="1" applyFont="1" applyBorder="1" applyAlignment="1" applyProtection="1">
      <alignment horizontal="right" vertical="center"/>
      <protection locked="0"/>
    </xf>
    <xf numFmtId="207" fontId="6" fillId="0" borderId="0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4" fontId="7" fillId="0" borderId="16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4" fontId="5" fillId="37" borderId="13" xfId="0" applyNumberFormat="1" applyFont="1" applyFill="1" applyBorder="1" applyAlignment="1" applyProtection="1">
      <alignment horizontal="center" vertical="center" wrapText="1"/>
      <protection/>
    </xf>
    <xf numFmtId="4" fontId="5" fillId="37" borderId="14" xfId="0" applyNumberFormat="1" applyFont="1" applyFill="1" applyBorder="1" applyAlignment="1" applyProtection="1">
      <alignment horizontal="center" vertical="center" wrapText="1"/>
      <protection/>
    </xf>
    <xf numFmtId="4" fontId="5" fillId="37" borderId="0" xfId="0" applyNumberFormat="1" applyFont="1" applyFill="1" applyBorder="1" applyAlignment="1" applyProtection="1">
      <alignment horizontal="center" vertical="center" wrapText="1"/>
      <protection/>
    </xf>
    <xf numFmtId="4" fontId="5" fillId="37" borderId="17" xfId="0" applyNumberFormat="1" applyFont="1" applyFill="1" applyBorder="1" applyAlignment="1" applyProtection="1">
      <alignment horizontal="center" vertical="center" wrapText="1"/>
      <protection/>
    </xf>
    <xf numFmtId="4" fontId="5" fillId="37" borderId="12" xfId="0" applyNumberFormat="1" applyFont="1" applyFill="1" applyBorder="1" applyAlignment="1" applyProtection="1">
      <alignment horizontal="center" vertical="center" wrapText="1"/>
      <protection/>
    </xf>
    <xf numFmtId="4" fontId="5" fillId="37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 wrapText="1"/>
      <protection/>
    </xf>
    <xf numFmtId="4" fontId="5" fillId="34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textRotation="90" wrapText="1"/>
      <protection/>
    </xf>
    <xf numFmtId="0" fontId="5" fillId="0" borderId="21" xfId="0" applyFont="1" applyBorder="1" applyAlignment="1" applyProtection="1">
      <alignment horizontal="center" vertical="center" textRotation="90" wrapText="1"/>
      <protection/>
    </xf>
    <xf numFmtId="0" fontId="5" fillId="0" borderId="22" xfId="0" applyFont="1" applyBorder="1" applyAlignment="1" applyProtection="1">
      <alignment horizontal="center" vertical="center" textRotation="90" wrapText="1"/>
      <protection/>
    </xf>
    <xf numFmtId="4" fontId="5" fillId="7" borderId="20" xfId="0" applyNumberFormat="1" applyFont="1" applyFill="1" applyBorder="1" applyAlignment="1" applyProtection="1">
      <alignment horizontal="center" vertical="center" wrapText="1"/>
      <protection/>
    </xf>
    <xf numFmtId="4" fontId="5" fillId="7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5" fillId="38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7" fillId="0" borderId="19" xfId="0" applyNumberFormat="1" applyFont="1" applyBorder="1" applyAlignment="1" applyProtection="1">
      <alignment horizontal="center" vertical="center" wrapText="1"/>
      <protection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16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3 2" xfId="56"/>
    <cellStyle name="Обычный 3 3" xfId="57"/>
    <cellStyle name="Обычный 4" xfId="58"/>
    <cellStyle name="Обычный 5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91"/>
  <sheetViews>
    <sheetView tabSelected="1" view="pageBreakPreview" zoomScale="60" zoomScalePageLayoutView="0" workbookViewId="0" topLeftCell="A1">
      <pane xSplit="2" ySplit="8" topLeftCell="B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1" sqref="H11"/>
    </sheetView>
  </sheetViews>
  <sheetFormatPr defaultColWidth="9.59765625" defaultRowHeight="15"/>
  <cols>
    <col min="1" max="1" width="4.8984375" style="6" customWidth="1"/>
    <col min="2" max="2" width="14.69921875" style="6" customWidth="1"/>
    <col min="3" max="3" width="9.69921875" style="6" customWidth="1"/>
    <col min="4" max="4" width="10.09765625" style="6" customWidth="1"/>
    <col min="5" max="5" width="9.69921875" style="6" customWidth="1"/>
    <col min="6" max="6" width="12.09765625" style="6" customWidth="1"/>
    <col min="7" max="7" width="11.3984375" style="6" customWidth="1"/>
    <col min="8" max="8" width="10.59765625" style="6" bestFit="1" customWidth="1"/>
    <col min="9" max="9" width="12.09765625" style="6" customWidth="1"/>
    <col min="10" max="10" width="12.19921875" style="6" customWidth="1"/>
    <col min="11" max="11" width="8.5" style="6" customWidth="1"/>
    <col min="12" max="12" width="10.3984375" style="6" customWidth="1"/>
    <col min="13" max="13" width="12.3984375" style="6" customWidth="1"/>
    <col min="14" max="14" width="9.5" style="6" customWidth="1"/>
    <col min="15" max="15" width="12.8984375" style="6" customWidth="1"/>
    <col min="16" max="16" width="11.59765625" style="6" customWidth="1"/>
    <col min="17" max="17" width="9.5" style="6" customWidth="1"/>
    <col min="18" max="18" width="12.8984375" style="6" customWidth="1"/>
    <col min="19" max="19" width="13.59765625" style="6" customWidth="1"/>
    <col min="20" max="20" width="8.09765625" style="6" customWidth="1"/>
    <col min="21" max="21" width="12.5" style="6" customWidth="1"/>
    <col min="22" max="22" width="13" style="6" customWidth="1"/>
    <col min="23" max="23" width="9.09765625" style="6" customWidth="1"/>
    <col min="24" max="24" width="13.5" style="6" customWidth="1"/>
    <col min="25" max="25" width="10.19921875" style="6" customWidth="1"/>
    <col min="26" max="26" width="8.5" style="6" customWidth="1"/>
    <col min="27" max="27" width="9.3984375" style="6" customWidth="1"/>
    <col min="28" max="28" width="9" style="6" customWidth="1"/>
    <col min="29" max="29" width="7.59765625" style="6" customWidth="1"/>
    <col min="30" max="30" width="11" style="6" customWidth="1"/>
    <col min="31" max="31" width="10.19921875" style="6" customWidth="1"/>
    <col min="32" max="32" width="12.69921875" style="6" customWidth="1"/>
    <col min="33" max="33" width="13" style="6" customWidth="1"/>
    <col min="34" max="34" width="13.3984375" style="6" customWidth="1"/>
    <col min="35" max="35" width="15.3984375" style="6" customWidth="1"/>
    <col min="36" max="36" width="10.5" style="6" customWidth="1"/>
    <col min="37" max="37" width="11.69921875" style="6" customWidth="1"/>
    <col min="38" max="39" width="11" style="6" customWidth="1"/>
    <col min="40" max="40" width="11.19921875" style="6" customWidth="1"/>
    <col min="41" max="41" width="10" style="6" customWidth="1"/>
    <col min="42" max="42" width="12.5" style="6" customWidth="1"/>
    <col min="43" max="43" width="9.19921875" style="6" customWidth="1"/>
    <col min="44" max="44" width="9.5" style="6" customWidth="1"/>
    <col min="45" max="45" width="12.09765625" style="6" customWidth="1"/>
    <col min="46" max="46" width="8.8984375" style="6" customWidth="1"/>
    <col min="47" max="47" width="12.5" style="6" customWidth="1"/>
    <col min="48" max="48" width="10.69921875" style="6" customWidth="1"/>
    <col min="49" max="49" width="13" style="6" customWidth="1"/>
    <col min="50" max="51" width="10.59765625" style="6" customWidth="1"/>
    <col min="52" max="52" width="13.09765625" style="6" customWidth="1"/>
    <col min="53" max="53" width="11.3984375" style="6" customWidth="1"/>
    <col min="54" max="54" width="11.19921875" style="6" customWidth="1"/>
    <col min="55" max="55" width="11.5" style="6" customWidth="1"/>
    <col min="56" max="56" width="16" style="6" customWidth="1"/>
    <col min="57" max="57" width="13.59765625" style="6" customWidth="1"/>
    <col min="58" max="58" width="10.69921875" style="6" customWidth="1"/>
    <col min="59" max="59" width="13.19921875" style="6" customWidth="1"/>
    <col min="60" max="60" width="11.19921875" style="6" customWidth="1"/>
    <col min="61" max="61" width="12.59765625" style="6" customWidth="1"/>
    <col min="62" max="62" width="9.19921875" style="6" customWidth="1"/>
    <col min="63" max="63" width="9.69921875" style="6" customWidth="1"/>
    <col min="64" max="64" width="9.09765625" style="6" customWidth="1"/>
    <col min="65" max="65" width="13.09765625" style="6" customWidth="1"/>
    <col min="66" max="66" width="10" style="6" customWidth="1"/>
    <col min="67" max="67" width="9.59765625" style="6" customWidth="1"/>
    <col min="68" max="68" width="10.8984375" style="6" customWidth="1"/>
    <col min="69" max="69" width="10.5" style="6" customWidth="1"/>
    <col min="70" max="70" width="9.5" style="6" customWidth="1"/>
    <col min="71" max="71" width="12.3984375" style="6" customWidth="1"/>
    <col min="72" max="72" width="11.09765625" style="6" customWidth="1"/>
    <col min="73" max="73" width="8.69921875" style="6" customWidth="1"/>
    <col min="74" max="74" width="12" style="6" customWidth="1"/>
    <col min="75" max="75" width="12.59765625" style="6" customWidth="1"/>
    <col min="76" max="76" width="11.09765625" style="6" customWidth="1"/>
    <col min="77" max="77" width="10" style="6" customWidth="1"/>
    <col min="78" max="78" width="11.59765625" style="6" customWidth="1"/>
    <col min="79" max="79" width="10.09765625" style="6" customWidth="1"/>
    <col min="80" max="80" width="11.3984375" style="6" customWidth="1"/>
    <col min="81" max="81" width="9.5" style="6" customWidth="1"/>
    <col min="82" max="82" width="13.09765625" style="6" customWidth="1"/>
    <col min="83" max="83" width="13" style="6" customWidth="1"/>
    <col min="84" max="84" width="12.3984375" style="6" customWidth="1"/>
    <col min="85" max="85" width="10.69921875" style="6" customWidth="1"/>
    <col min="86" max="86" width="12.8984375" style="6" customWidth="1"/>
    <col min="87" max="87" width="11.69921875" style="6" customWidth="1"/>
    <col min="88" max="88" width="10.5" style="6" customWidth="1"/>
    <col min="89" max="89" width="11.19921875" style="6" customWidth="1"/>
    <col min="90" max="90" width="11.69921875" style="6" customWidth="1"/>
    <col min="91" max="16384" width="9.59765625" style="6" customWidth="1"/>
  </cols>
  <sheetData>
    <row r="1" spans="1:88" ht="16.5" customHeight="1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6"/>
      <c r="P1" s="16"/>
      <c r="Q1" s="16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88" ht="32.25" customHeight="1">
      <c r="A2" s="83" t="s">
        <v>65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7"/>
      <c r="P2" s="17"/>
      <c r="Q2" s="17"/>
      <c r="R2" s="7"/>
      <c r="S2" s="7"/>
      <c r="T2" s="7"/>
      <c r="U2" s="7"/>
      <c r="V2" s="7"/>
      <c r="W2" s="7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2:31" ht="16.5" customHeight="1">
      <c r="B3" s="8"/>
      <c r="M3" s="35" t="s">
        <v>52</v>
      </c>
      <c r="N3" s="35"/>
      <c r="O3" s="35"/>
      <c r="P3" s="35"/>
      <c r="Q3" s="9"/>
      <c r="S3" s="10"/>
      <c r="T3" s="11"/>
      <c r="U3" s="11"/>
      <c r="V3" s="10"/>
      <c r="W3" s="11"/>
      <c r="X3" s="11"/>
      <c r="Y3" s="11"/>
      <c r="Z3" s="11"/>
      <c r="AA3" s="11"/>
      <c r="AB3" s="11"/>
      <c r="AC3" s="11"/>
      <c r="AD3" s="11"/>
      <c r="AE3" s="11"/>
    </row>
    <row r="4" spans="1:90" s="14" customFormat="1" ht="21" customHeight="1">
      <c r="A4" s="66" t="s">
        <v>20</v>
      </c>
      <c r="B4" s="75" t="s">
        <v>19</v>
      </c>
      <c r="C4" s="67" t="s">
        <v>17</v>
      </c>
      <c r="D4" s="67" t="s">
        <v>18</v>
      </c>
      <c r="E4" s="67" t="s">
        <v>54</v>
      </c>
      <c r="F4" s="61" t="s">
        <v>30</v>
      </c>
      <c r="G4" s="61"/>
      <c r="H4" s="61"/>
      <c r="I4" s="61" t="s">
        <v>49</v>
      </c>
      <c r="J4" s="61"/>
      <c r="K4" s="61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9"/>
      <c r="BU4" s="50" t="s">
        <v>14</v>
      </c>
      <c r="BV4" s="38" t="s">
        <v>26</v>
      </c>
      <c r="BW4" s="39"/>
      <c r="BX4" s="53" t="s">
        <v>16</v>
      </c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0" t="s">
        <v>14</v>
      </c>
      <c r="CK4" s="76" t="s">
        <v>25</v>
      </c>
      <c r="CL4" s="77"/>
    </row>
    <row r="5" spans="1:90" s="14" customFormat="1" ht="35.25" customHeight="1">
      <c r="A5" s="66"/>
      <c r="B5" s="75"/>
      <c r="C5" s="68"/>
      <c r="D5" s="68"/>
      <c r="E5" s="68"/>
      <c r="F5" s="61"/>
      <c r="G5" s="61"/>
      <c r="H5" s="61"/>
      <c r="I5" s="61"/>
      <c r="J5" s="61"/>
      <c r="K5" s="61"/>
      <c r="L5" s="64" t="s">
        <v>21</v>
      </c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5"/>
      <c r="AF5" s="45" t="s">
        <v>13</v>
      </c>
      <c r="AG5" s="45"/>
      <c r="AH5" s="45"/>
      <c r="AI5" s="45"/>
      <c r="AJ5" s="45"/>
      <c r="AK5" s="45"/>
      <c r="AL5" s="45"/>
      <c r="AM5" s="45"/>
      <c r="AN5" s="45"/>
      <c r="AO5" s="45"/>
      <c r="AP5" s="44" t="s">
        <v>24</v>
      </c>
      <c r="AQ5" s="44"/>
      <c r="AR5" s="45" t="s">
        <v>9</v>
      </c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7" t="s">
        <v>0</v>
      </c>
      <c r="BD5" s="48"/>
      <c r="BE5" s="48"/>
      <c r="BF5" s="48"/>
      <c r="BG5" s="48"/>
      <c r="BH5" s="49"/>
      <c r="BI5" s="45" t="s">
        <v>11</v>
      </c>
      <c r="BJ5" s="45"/>
      <c r="BK5" s="70" t="s">
        <v>33</v>
      </c>
      <c r="BL5" s="71"/>
      <c r="BM5" s="45" t="s">
        <v>11</v>
      </c>
      <c r="BN5" s="45"/>
      <c r="BO5" s="45" t="s">
        <v>29</v>
      </c>
      <c r="BP5" s="45"/>
      <c r="BQ5" s="54" t="s">
        <v>12</v>
      </c>
      <c r="BR5" s="55"/>
      <c r="BS5" s="44" t="s">
        <v>22</v>
      </c>
      <c r="BT5" s="44"/>
      <c r="BU5" s="51"/>
      <c r="BV5" s="40"/>
      <c r="BW5" s="41"/>
      <c r="BX5" s="36"/>
      <c r="BY5" s="37"/>
      <c r="BZ5" s="37"/>
      <c r="CA5" s="37"/>
      <c r="CB5" s="54" t="s">
        <v>15</v>
      </c>
      <c r="CC5" s="55"/>
      <c r="CD5" s="84"/>
      <c r="CE5" s="84"/>
      <c r="CF5" s="84"/>
      <c r="CG5" s="84"/>
      <c r="CH5" s="84"/>
      <c r="CI5" s="84"/>
      <c r="CJ5" s="51"/>
      <c r="CK5" s="78"/>
      <c r="CL5" s="79"/>
    </row>
    <row r="6" spans="1:90" s="14" customFormat="1" ht="115.5" customHeight="1">
      <c r="A6" s="66"/>
      <c r="B6" s="75"/>
      <c r="C6" s="68"/>
      <c r="D6" s="68"/>
      <c r="E6" s="68"/>
      <c r="F6" s="61"/>
      <c r="G6" s="61"/>
      <c r="H6" s="61"/>
      <c r="I6" s="61"/>
      <c r="J6" s="61"/>
      <c r="K6" s="61"/>
      <c r="L6" s="85" t="s">
        <v>50</v>
      </c>
      <c r="M6" s="85"/>
      <c r="N6" s="86"/>
      <c r="O6" s="62" t="s">
        <v>36</v>
      </c>
      <c r="P6" s="62"/>
      <c r="Q6" s="63"/>
      <c r="R6" s="62" t="s">
        <v>1</v>
      </c>
      <c r="S6" s="62"/>
      <c r="T6" s="63"/>
      <c r="U6" s="62" t="s">
        <v>37</v>
      </c>
      <c r="V6" s="62"/>
      <c r="W6" s="63"/>
      <c r="X6" s="62" t="s">
        <v>38</v>
      </c>
      <c r="Y6" s="62"/>
      <c r="Z6" s="63"/>
      <c r="AA6" s="62" t="s">
        <v>2</v>
      </c>
      <c r="AB6" s="62"/>
      <c r="AC6" s="63"/>
      <c r="AD6" s="61" t="s">
        <v>3</v>
      </c>
      <c r="AE6" s="61"/>
      <c r="AF6" s="60" t="s">
        <v>23</v>
      </c>
      <c r="AG6" s="60"/>
      <c r="AH6" s="60" t="s">
        <v>39</v>
      </c>
      <c r="AI6" s="60"/>
      <c r="AJ6" s="45" t="s">
        <v>35</v>
      </c>
      <c r="AK6" s="45"/>
      <c r="AL6" s="60" t="s">
        <v>4</v>
      </c>
      <c r="AM6" s="60"/>
      <c r="AN6" s="45" t="s">
        <v>5</v>
      </c>
      <c r="AO6" s="45"/>
      <c r="AP6" s="44"/>
      <c r="AQ6" s="44"/>
      <c r="AR6" s="74" t="s">
        <v>27</v>
      </c>
      <c r="AS6" s="74"/>
      <c r="AT6" s="74"/>
      <c r="AU6" s="44" t="s">
        <v>10</v>
      </c>
      <c r="AV6" s="44"/>
      <c r="AW6" s="44" t="s">
        <v>6</v>
      </c>
      <c r="AX6" s="44"/>
      <c r="AY6" s="44" t="s">
        <v>7</v>
      </c>
      <c r="AZ6" s="44"/>
      <c r="BA6" s="44" t="s">
        <v>8</v>
      </c>
      <c r="BB6" s="44"/>
      <c r="BC6" s="58" t="s">
        <v>40</v>
      </c>
      <c r="BD6" s="58"/>
      <c r="BE6" s="46" t="s">
        <v>41</v>
      </c>
      <c r="BF6" s="46"/>
      <c r="BG6" s="44" t="s">
        <v>28</v>
      </c>
      <c r="BH6" s="44"/>
      <c r="BI6" s="44" t="s">
        <v>42</v>
      </c>
      <c r="BJ6" s="44"/>
      <c r="BK6" s="72" t="s">
        <v>56</v>
      </c>
      <c r="BL6" s="73"/>
      <c r="BM6" s="44" t="s">
        <v>43</v>
      </c>
      <c r="BN6" s="44"/>
      <c r="BO6" s="45"/>
      <c r="BP6" s="45"/>
      <c r="BQ6" s="56"/>
      <c r="BR6" s="57"/>
      <c r="BS6" s="44"/>
      <c r="BT6" s="44"/>
      <c r="BU6" s="51"/>
      <c r="BV6" s="42"/>
      <c r="BW6" s="43"/>
      <c r="BX6" s="54" t="s">
        <v>44</v>
      </c>
      <c r="BY6" s="55"/>
      <c r="BZ6" s="54" t="s">
        <v>45</v>
      </c>
      <c r="CA6" s="55"/>
      <c r="CB6" s="56"/>
      <c r="CC6" s="57"/>
      <c r="CD6" s="54" t="s">
        <v>46</v>
      </c>
      <c r="CE6" s="55"/>
      <c r="CF6" s="54" t="s">
        <v>47</v>
      </c>
      <c r="CG6" s="55"/>
      <c r="CH6" s="59" t="s">
        <v>48</v>
      </c>
      <c r="CI6" s="59"/>
      <c r="CJ6" s="51"/>
      <c r="CK6" s="80"/>
      <c r="CL6" s="81"/>
    </row>
    <row r="7" spans="1:90" s="14" customFormat="1" ht="32.25" customHeight="1">
      <c r="A7" s="66"/>
      <c r="B7" s="75"/>
      <c r="C7" s="69"/>
      <c r="D7" s="69"/>
      <c r="E7" s="69"/>
      <c r="F7" s="2" t="s">
        <v>55</v>
      </c>
      <c r="G7" s="1" t="s">
        <v>51</v>
      </c>
      <c r="H7" s="1" t="s">
        <v>31</v>
      </c>
      <c r="I7" s="2" t="s">
        <v>55</v>
      </c>
      <c r="J7" s="1" t="s">
        <v>51</v>
      </c>
      <c r="K7" s="1" t="s">
        <v>31</v>
      </c>
      <c r="L7" s="2" t="s">
        <v>55</v>
      </c>
      <c r="M7" s="1" t="s">
        <v>51</v>
      </c>
      <c r="N7" s="1" t="s">
        <v>31</v>
      </c>
      <c r="O7" s="2" t="s">
        <v>55</v>
      </c>
      <c r="P7" s="1" t="s">
        <v>51</v>
      </c>
      <c r="Q7" s="1" t="s">
        <v>31</v>
      </c>
      <c r="R7" s="2" t="s">
        <v>55</v>
      </c>
      <c r="S7" s="1" t="s">
        <v>51</v>
      </c>
      <c r="T7" s="1" t="s">
        <v>31</v>
      </c>
      <c r="U7" s="2" t="s">
        <v>55</v>
      </c>
      <c r="V7" s="1" t="s">
        <v>51</v>
      </c>
      <c r="W7" s="1" t="s">
        <v>31</v>
      </c>
      <c r="X7" s="2" t="s">
        <v>55</v>
      </c>
      <c r="Y7" s="1" t="s">
        <v>51</v>
      </c>
      <c r="Z7" s="1" t="s">
        <v>31</v>
      </c>
      <c r="AA7" s="2" t="s">
        <v>55</v>
      </c>
      <c r="AB7" s="1" t="s">
        <v>51</v>
      </c>
      <c r="AC7" s="1" t="s">
        <v>31</v>
      </c>
      <c r="AD7" s="2" t="s">
        <v>55</v>
      </c>
      <c r="AE7" s="1" t="s">
        <v>51</v>
      </c>
      <c r="AF7" s="2" t="s">
        <v>55</v>
      </c>
      <c r="AG7" s="1" t="s">
        <v>51</v>
      </c>
      <c r="AH7" s="2" t="s">
        <v>55</v>
      </c>
      <c r="AI7" s="1" t="s">
        <v>51</v>
      </c>
      <c r="AJ7" s="2" t="s">
        <v>55</v>
      </c>
      <c r="AK7" s="1" t="s">
        <v>51</v>
      </c>
      <c r="AL7" s="2" t="s">
        <v>55</v>
      </c>
      <c r="AM7" s="1" t="s">
        <v>51</v>
      </c>
      <c r="AN7" s="2" t="s">
        <v>55</v>
      </c>
      <c r="AO7" s="1" t="s">
        <v>51</v>
      </c>
      <c r="AP7" s="2" t="s">
        <v>55</v>
      </c>
      <c r="AQ7" s="1" t="s">
        <v>51</v>
      </c>
      <c r="AR7" s="2" t="s">
        <v>55</v>
      </c>
      <c r="AS7" s="1" t="s">
        <v>51</v>
      </c>
      <c r="AT7" s="1" t="s">
        <v>31</v>
      </c>
      <c r="AU7" s="2" t="s">
        <v>55</v>
      </c>
      <c r="AV7" s="1" t="s">
        <v>51</v>
      </c>
      <c r="AW7" s="2" t="s">
        <v>55</v>
      </c>
      <c r="AX7" s="1" t="s">
        <v>51</v>
      </c>
      <c r="AY7" s="2" t="s">
        <v>55</v>
      </c>
      <c r="AZ7" s="1" t="s">
        <v>51</v>
      </c>
      <c r="BA7" s="2" t="s">
        <v>55</v>
      </c>
      <c r="BB7" s="1" t="s">
        <v>51</v>
      </c>
      <c r="BC7" s="2" t="s">
        <v>55</v>
      </c>
      <c r="BD7" s="1" t="s">
        <v>51</v>
      </c>
      <c r="BE7" s="2" t="s">
        <v>55</v>
      </c>
      <c r="BF7" s="1" t="s">
        <v>51</v>
      </c>
      <c r="BG7" s="2" t="s">
        <v>55</v>
      </c>
      <c r="BH7" s="1" t="s">
        <v>51</v>
      </c>
      <c r="BI7" s="2" t="s">
        <v>55</v>
      </c>
      <c r="BJ7" s="1" t="s">
        <v>51</v>
      </c>
      <c r="BK7" s="2" t="s">
        <v>55</v>
      </c>
      <c r="BL7" s="1" t="s">
        <v>51</v>
      </c>
      <c r="BM7" s="2" t="s">
        <v>55</v>
      </c>
      <c r="BN7" s="1" t="s">
        <v>51</v>
      </c>
      <c r="BO7" s="2" t="s">
        <v>55</v>
      </c>
      <c r="BP7" s="1" t="s">
        <v>51</v>
      </c>
      <c r="BQ7" s="2" t="s">
        <v>55</v>
      </c>
      <c r="BR7" s="1" t="s">
        <v>34</v>
      </c>
      <c r="BS7" s="2" t="s">
        <v>55</v>
      </c>
      <c r="BT7" s="1" t="s">
        <v>51</v>
      </c>
      <c r="BU7" s="52"/>
      <c r="BV7" s="2" t="s">
        <v>55</v>
      </c>
      <c r="BW7" s="1" t="s">
        <v>34</v>
      </c>
      <c r="BX7" s="2" t="s">
        <v>55</v>
      </c>
      <c r="BY7" s="1" t="s">
        <v>34</v>
      </c>
      <c r="BZ7" s="2" t="s">
        <v>55</v>
      </c>
      <c r="CA7" s="1" t="s">
        <v>34</v>
      </c>
      <c r="CB7" s="2" t="s">
        <v>55</v>
      </c>
      <c r="CC7" s="1" t="s">
        <v>34</v>
      </c>
      <c r="CD7" s="2" t="s">
        <v>55</v>
      </c>
      <c r="CE7" s="1" t="s">
        <v>34</v>
      </c>
      <c r="CF7" s="2" t="s">
        <v>55</v>
      </c>
      <c r="CG7" s="1" t="s">
        <v>34</v>
      </c>
      <c r="CH7" s="2" t="s">
        <v>55</v>
      </c>
      <c r="CI7" s="1" t="s">
        <v>34</v>
      </c>
      <c r="CJ7" s="52"/>
      <c r="CK7" s="2" t="s">
        <v>55</v>
      </c>
      <c r="CL7" s="1" t="s">
        <v>34</v>
      </c>
    </row>
    <row r="8" spans="1:90" s="14" customFormat="1" ht="14.25" customHeight="1">
      <c r="A8" s="20"/>
      <c r="B8" s="24">
        <v>1</v>
      </c>
      <c r="C8" s="24">
        <v>2</v>
      </c>
      <c r="D8" s="24">
        <v>3</v>
      </c>
      <c r="E8" s="24">
        <v>4</v>
      </c>
      <c r="F8" s="24">
        <v>5</v>
      </c>
      <c r="G8" s="24">
        <v>6</v>
      </c>
      <c r="H8" s="24">
        <v>7</v>
      </c>
      <c r="I8" s="24">
        <v>8</v>
      </c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20</v>
      </c>
      <c r="V8" s="24">
        <v>21</v>
      </c>
      <c r="W8" s="24">
        <v>22</v>
      </c>
      <c r="X8" s="24">
        <v>23</v>
      </c>
      <c r="Y8" s="24">
        <v>24</v>
      </c>
      <c r="Z8" s="24">
        <v>25</v>
      </c>
      <c r="AA8" s="24">
        <v>26</v>
      </c>
      <c r="AB8" s="24">
        <v>27</v>
      </c>
      <c r="AC8" s="24">
        <v>28</v>
      </c>
      <c r="AD8" s="24">
        <v>29</v>
      </c>
      <c r="AE8" s="24">
        <v>30</v>
      </c>
      <c r="AF8" s="24">
        <v>31</v>
      </c>
      <c r="AG8" s="24">
        <v>32</v>
      </c>
      <c r="AH8" s="24">
        <v>33</v>
      </c>
      <c r="AI8" s="24">
        <v>34</v>
      </c>
      <c r="AJ8" s="24">
        <v>35</v>
      </c>
      <c r="AK8" s="24">
        <v>36</v>
      </c>
      <c r="AL8" s="24">
        <v>37</v>
      </c>
      <c r="AM8" s="24">
        <v>38</v>
      </c>
      <c r="AN8" s="24">
        <v>39</v>
      </c>
      <c r="AO8" s="24">
        <v>40</v>
      </c>
      <c r="AP8" s="24">
        <v>41</v>
      </c>
      <c r="AQ8" s="24">
        <v>42</v>
      </c>
      <c r="AR8" s="24">
        <v>43</v>
      </c>
      <c r="AS8" s="24">
        <v>44</v>
      </c>
      <c r="AT8" s="24">
        <v>45</v>
      </c>
      <c r="AU8" s="24">
        <v>46</v>
      </c>
      <c r="AV8" s="24">
        <v>47</v>
      </c>
      <c r="AW8" s="24">
        <v>48</v>
      </c>
      <c r="AX8" s="24">
        <v>49</v>
      </c>
      <c r="AY8" s="24">
        <v>50</v>
      </c>
      <c r="AZ8" s="24">
        <v>51</v>
      </c>
      <c r="BA8" s="24">
        <v>52</v>
      </c>
      <c r="BB8" s="24">
        <v>53</v>
      </c>
      <c r="BC8" s="24">
        <v>54</v>
      </c>
      <c r="BD8" s="24">
        <v>55</v>
      </c>
      <c r="BE8" s="24">
        <v>56</v>
      </c>
      <c r="BF8" s="24">
        <v>57</v>
      </c>
      <c r="BG8" s="24">
        <v>58</v>
      </c>
      <c r="BH8" s="24">
        <v>59</v>
      </c>
      <c r="BI8" s="24">
        <v>60</v>
      </c>
      <c r="BJ8" s="24">
        <v>61</v>
      </c>
      <c r="BK8" s="24">
        <v>62</v>
      </c>
      <c r="BL8" s="24">
        <v>63</v>
      </c>
      <c r="BM8" s="24">
        <v>64</v>
      </c>
      <c r="BN8" s="24">
        <v>65</v>
      </c>
      <c r="BO8" s="24">
        <v>66</v>
      </c>
      <c r="BP8" s="24">
        <v>67</v>
      </c>
      <c r="BQ8" s="24">
        <v>68</v>
      </c>
      <c r="BR8" s="24">
        <v>69</v>
      </c>
      <c r="BS8" s="24">
        <v>70</v>
      </c>
      <c r="BT8" s="24">
        <v>71</v>
      </c>
      <c r="BU8" s="24">
        <v>72</v>
      </c>
      <c r="BV8" s="24">
        <v>73</v>
      </c>
      <c r="BW8" s="24">
        <v>74</v>
      </c>
      <c r="BX8" s="24">
        <v>75</v>
      </c>
      <c r="BY8" s="24">
        <v>76</v>
      </c>
      <c r="BZ8" s="24">
        <v>77</v>
      </c>
      <c r="CA8" s="24">
        <v>78</v>
      </c>
      <c r="CB8" s="24">
        <v>79</v>
      </c>
      <c r="CC8" s="24">
        <v>80</v>
      </c>
      <c r="CD8" s="24">
        <v>81</v>
      </c>
      <c r="CE8" s="24">
        <v>82</v>
      </c>
      <c r="CF8" s="24">
        <v>83</v>
      </c>
      <c r="CG8" s="24">
        <v>84</v>
      </c>
      <c r="CH8" s="24">
        <v>85</v>
      </c>
      <c r="CI8" s="24">
        <v>86</v>
      </c>
      <c r="CJ8" s="24">
        <v>87</v>
      </c>
      <c r="CK8" s="24">
        <v>88</v>
      </c>
      <c r="CL8" s="24">
        <v>89</v>
      </c>
    </row>
    <row r="9" spans="1:90" s="12" customFormat="1" ht="21" customHeight="1">
      <c r="A9" s="21">
        <v>1</v>
      </c>
      <c r="B9" s="25" t="s">
        <v>57</v>
      </c>
      <c r="C9" s="26">
        <v>13729.1812</v>
      </c>
      <c r="D9" s="26">
        <v>22168.3842</v>
      </c>
      <c r="E9" s="23">
        <v>31696.6</v>
      </c>
      <c r="F9" s="23">
        <f aca="true" t="shared" si="0" ref="F9:F16">BV9+CK9-CH9</f>
        <v>288442.3</v>
      </c>
      <c r="G9" s="23">
        <f aca="true" t="shared" si="1" ref="G9:G16">BW9+CL9-CI9</f>
        <v>301369.6245</v>
      </c>
      <c r="H9" s="23">
        <f aca="true" t="shared" si="2" ref="H9:H16">G9/F9*100</f>
        <v>104.48177139760708</v>
      </c>
      <c r="I9" s="23">
        <f aca="true" t="shared" si="3" ref="I9:J16">O9+R9+U9+X9+AA9+AD9+AP9+AU9+AW9+AY9+BA9+BC9+BG9+BI9+BM9+BO9+BS9</f>
        <v>78352.3</v>
      </c>
      <c r="J9" s="23">
        <f t="shared" si="3"/>
        <v>80601.7245</v>
      </c>
      <c r="K9" s="23">
        <f>J9/I9*100</f>
        <v>102.8709106178121</v>
      </c>
      <c r="L9" s="23">
        <f aca="true" t="shared" si="4" ref="L9:L16">O9+U9</f>
        <v>27569.7</v>
      </c>
      <c r="M9" s="23">
        <f aca="true" t="shared" si="5" ref="M9:M16">P9+V9</f>
        <v>29259.563000000002</v>
      </c>
      <c r="N9" s="23">
        <f>M9/L9*100</f>
        <v>106.12942106733117</v>
      </c>
      <c r="O9" s="26">
        <v>1571</v>
      </c>
      <c r="P9" s="27">
        <v>2438.063</v>
      </c>
      <c r="Q9" s="23">
        <f>P9/O9*100</f>
        <v>155.1917886696372</v>
      </c>
      <c r="R9" s="29">
        <v>19051.2</v>
      </c>
      <c r="S9" s="27">
        <v>18701.2545</v>
      </c>
      <c r="T9" s="23">
        <f>S9/R9*100</f>
        <v>98.16313145628621</v>
      </c>
      <c r="U9" s="29">
        <f>27569.7-O9</f>
        <v>25998.7</v>
      </c>
      <c r="V9" s="27">
        <v>26821.5</v>
      </c>
      <c r="W9" s="23">
        <f>V9/U9*100</f>
        <v>103.16477362329654</v>
      </c>
      <c r="X9" s="26">
        <v>1740.4</v>
      </c>
      <c r="Y9" s="27">
        <v>2183.404</v>
      </c>
      <c r="Z9" s="23">
        <f>Y9/X9*100</f>
        <v>125.45414847161571</v>
      </c>
      <c r="AA9" s="26">
        <v>0</v>
      </c>
      <c r="AB9" s="27">
        <v>0</v>
      </c>
      <c r="AC9" s="23" t="e">
        <f>AB9/AA9*100</f>
        <v>#DIV/0!</v>
      </c>
      <c r="AD9" s="29">
        <v>0</v>
      </c>
      <c r="AE9" s="29">
        <v>0</v>
      </c>
      <c r="AF9" s="23">
        <v>0</v>
      </c>
      <c r="AG9" s="23">
        <v>0</v>
      </c>
      <c r="AH9" s="23">
        <v>204242.8</v>
      </c>
      <c r="AI9" s="23">
        <v>204242.8</v>
      </c>
      <c r="AJ9" s="23">
        <v>1867.2</v>
      </c>
      <c r="AK9" s="23">
        <v>1867.2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3">
        <f aca="true" t="shared" si="6" ref="AR9:AR16">AU9+AW9+AY9+BA9</f>
        <v>13173</v>
      </c>
      <c r="AS9" s="23">
        <f aca="true" t="shared" si="7" ref="AS9:AS16">AV9+AX9+AZ9+BB9</f>
        <v>13481.562</v>
      </c>
      <c r="AT9" s="23">
        <f>AS9/AR9*100</f>
        <v>102.34238214529721</v>
      </c>
      <c r="AU9" s="27">
        <v>12573</v>
      </c>
      <c r="AV9" s="27">
        <v>12966.562</v>
      </c>
      <c r="AW9" s="27">
        <v>0</v>
      </c>
      <c r="AX9" s="27">
        <v>0</v>
      </c>
      <c r="AY9" s="29">
        <v>0</v>
      </c>
      <c r="AZ9" s="29">
        <v>0</v>
      </c>
      <c r="BA9" s="26">
        <v>600</v>
      </c>
      <c r="BB9" s="27">
        <v>515</v>
      </c>
      <c r="BC9" s="29">
        <v>0</v>
      </c>
      <c r="BD9" s="29">
        <v>0</v>
      </c>
      <c r="BE9" s="27">
        <v>0</v>
      </c>
      <c r="BF9" s="27">
        <v>0</v>
      </c>
      <c r="BG9" s="29">
        <v>0</v>
      </c>
      <c r="BH9" s="26">
        <v>0</v>
      </c>
      <c r="BI9" s="27">
        <v>12019.6</v>
      </c>
      <c r="BJ9" s="27">
        <v>11953.435</v>
      </c>
      <c r="BK9" s="33">
        <v>3359.4</v>
      </c>
      <c r="BL9" s="27">
        <v>2706.33</v>
      </c>
      <c r="BM9" s="26">
        <v>0</v>
      </c>
      <c r="BN9" s="26">
        <v>102.5</v>
      </c>
      <c r="BO9" s="29">
        <v>0</v>
      </c>
      <c r="BP9" s="27">
        <v>0</v>
      </c>
      <c r="BQ9" s="26">
        <v>3300</v>
      </c>
      <c r="BR9" s="27">
        <v>7708.9</v>
      </c>
      <c r="BS9" s="26">
        <v>4798.4</v>
      </c>
      <c r="BT9" s="27">
        <v>4920.006</v>
      </c>
      <c r="BU9" s="29">
        <v>0</v>
      </c>
      <c r="BV9" s="23">
        <f aca="true" t="shared" si="8" ref="BV9:BV16">O9+R9+U9+X9+AA9+AD9+AF9+AH9+AJ9+AL9+AN9+AP9+AU9+AW9+AY9+BA9+BC9+BE9+BG9+BI9+BM9+BO9+BQ9+BS9</f>
        <v>287762.3</v>
      </c>
      <c r="BW9" s="23">
        <f aca="true" t="shared" si="9" ref="BW9:BW16">P9+S9+V9+Y9+AB9+AE9+AG9+AI9+AK9+AM9+AO9+AQ9+AV9+AX9+AZ9+BB9+BD9+BF9+BH9+BJ9+BN9+BP9+BR9+BT9+BU9</f>
        <v>294420.6245</v>
      </c>
      <c r="BX9" s="27">
        <v>0</v>
      </c>
      <c r="BY9" s="29">
        <v>0</v>
      </c>
      <c r="BZ9" s="29">
        <v>0</v>
      </c>
      <c r="CA9" s="29">
        <v>0</v>
      </c>
      <c r="CB9" s="29">
        <v>0</v>
      </c>
      <c r="CC9" s="29">
        <v>0</v>
      </c>
      <c r="CD9" s="27">
        <v>680</v>
      </c>
      <c r="CE9" s="27">
        <v>6949</v>
      </c>
      <c r="CF9" s="26">
        <v>0</v>
      </c>
      <c r="CG9" s="26">
        <v>0</v>
      </c>
      <c r="CH9" s="26">
        <v>5340</v>
      </c>
      <c r="CI9" s="32">
        <v>5340</v>
      </c>
      <c r="CJ9" s="26">
        <v>0</v>
      </c>
      <c r="CK9" s="23">
        <f aca="true" t="shared" si="10" ref="CK9:CK16">BX9+BZ9+CB9+CD9+CF9+CH9</f>
        <v>6020</v>
      </c>
      <c r="CL9" s="23">
        <f aca="true" t="shared" si="11" ref="CL9:CL16">BY9+CA9+CC9+CE9+CG9+CI9+CJ9</f>
        <v>12289</v>
      </c>
    </row>
    <row r="10" spans="1:90" s="12" customFormat="1" ht="21" customHeight="1">
      <c r="A10" s="21">
        <v>2</v>
      </c>
      <c r="B10" s="25" t="s">
        <v>58</v>
      </c>
      <c r="C10" s="26">
        <v>25672.5911</v>
      </c>
      <c r="D10" s="26">
        <v>6043.635900000001</v>
      </c>
      <c r="E10" s="23">
        <v>4210.6</v>
      </c>
      <c r="F10" s="23">
        <f t="shared" si="0"/>
        <v>150945.5</v>
      </c>
      <c r="G10" s="23">
        <f t="shared" si="1"/>
        <v>153180.43179999996</v>
      </c>
      <c r="H10" s="23">
        <f t="shared" si="2"/>
        <v>101.4806216813353</v>
      </c>
      <c r="I10" s="23">
        <f t="shared" si="3"/>
        <v>32985.3</v>
      </c>
      <c r="J10" s="23">
        <f t="shared" si="3"/>
        <v>34986.522800000006</v>
      </c>
      <c r="K10" s="23">
        <f aca="true" t="shared" si="12" ref="K10:K16">J10/I10*100</f>
        <v>106.0670140941571</v>
      </c>
      <c r="L10" s="23">
        <f t="shared" si="4"/>
        <v>14700</v>
      </c>
      <c r="M10" s="23">
        <f t="shared" si="5"/>
        <v>18197.505999999998</v>
      </c>
      <c r="N10" s="23">
        <f aca="true" t="shared" si="13" ref="N10:N16">M10/L10*100</f>
        <v>123.79255782312923</v>
      </c>
      <c r="O10" s="26">
        <v>205</v>
      </c>
      <c r="P10" s="27">
        <v>505.709</v>
      </c>
      <c r="Q10" s="23">
        <f aca="true" t="shared" si="14" ref="Q10:Q16">P10/O10*100</f>
        <v>246.68731707317076</v>
      </c>
      <c r="R10" s="29">
        <v>6700</v>
      </c>
      <c r="S10" s="27">
        <v>7030.4638</v>
      </c>
      <c r="T10" s="23">
        <f aca="true" t="shared" si="15" ref="T10:T16">S10/R10*100</f>
        <v>104.93229552238807</v>
      </c>
      <c r="U10" s="29">
        <v>14495</v>
      </c>
      <c r="V10" s="27">
        <v>17691.797</v>
      </c>
      <c r="W10" s="23">
        <f aca="true" t="shared" si="16" ref="W10:W16">V10/U10*100</f>
        <v>122.05448085546739</v>
      </c>
      <c r="X10" s="30">
        <v>1087.6</v>
      </c>
      <c r="Y10" s="27">
        <v>1018.8</v>
      </c>
      <c r="Z10" s="23">
        <f aca="true" t="shared" si="17" ref="Z10:Z16">Y10/X10*100</f>
        <v>93.67414490621553</v>
      </c>
      <c r="AA10" s="26">
        <v>0</v>
      </c>
      <c r="AB10" s="27">
        <v>0</v>
      </c>
      <c r="AC10" s="23" t="e">
        <f aca="true" t="shared" si="18" ref="AC10:AC16">AB10/AA10*100</f>
        <v>#DIV/0!</v>
      </c>
      <c r="AD10" s="29">
        <v>0</v>
      </c>
      <c r="AE10" s="29">
        <v>0</v>
      </c>
      <c r="AF10" s="23">
        <v>0</v>
      </c>
      <c r="AG10" s="23">
        <v>0</v>
      </c>
      <c r="AH10" s="23">
        <v>117960.2</v>
      </c>
      <c r="AI10" s="23">
        <v>118193.909</v>
      </c>
      <c r="AJ10" s="23">
        <v>0</v>
      </c>
      <c r="AK10" s="23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3">
        <f t="shared" si="6"/>
        <v>1717.7</v>
      </c>
      <c r="AS10" s="23">
        <f t="shared" si="7"/>
        <v>1508.829</v>
      </c>
      <c r="AT10" s="23">
        <f aca="true" t="shared" si="19" ref="AT10:AT16">AS10/AR10*100</f>
        <v>87.84007684694649</v>
      </c>
      <c r="AU10" s="27">
        <v>1717.7</v>
      </c>
      <c r="AV10" s="27">
        <v>1508.829</v>
      </c>
      <c r="AW10" s="27">
        <v>0</v>
      </c>
      <c r="AX10" s="27">
        <v>0</v>
      </c>
      <c r="AY10" s="29">
        <v>0</v>
      </c>
      <c r="AZ10" s="29">
        <v>0</v>
      </c>
      <c r="BA10" s="29">
        <v>0</v>
      </c>
      <c r="BB10" s="27">
        <v>0</v>
      </c>
      <c r="BC10" s="29">
        <v>0</v>
      </c>
      <c r="BD10" s="29">
        <v>0</v>
      </c>
      <c r="BE10" s="27">
        <v>0</v>
      </c>
      <c r="BF10" s="27">
        <v>0</v>
      </c>
      <c r="BG10" s="29">
        <v>1000</v>
      </c>
      <c r="BH10" s="30">
        <v>1156.9</v>
      </c>
      <c r="BI10" s="27">
        <v>4500</v>
      </c>
      <c r="BJ10" s="27">
        <v>4647.963</v>
      </c>
      <c r="BK10" s="33">
        <v>0</v>
      </c>
      <c r="BL10" s="27">
        <v>0</v>
      </c>
      <c r="BM10" s="26">
        <v>0</v>
      </c>
      <c r="BN10" s="30">
        <v>0</v>
      </c>
      <c r="BO10" s="29">
        <v>0</v>
      </c>
      <c r="BP10" s="27">
        <v>15.15</v>
      </c>
      <c r="BQ10" s="30">
        <v>0</v>
      </c>
      <c r="BR10" s="27">
        <v>0</v>
      </c>
      <c r="BS10" s="30">
        <v>3280</v>
      </c>
      <c r="BT10" s="27">
        <v>1410.911</v>
      </c>
      <c r="BU10" s="29">
        <v>0</v>
      </c>
      <c r="BV10" s="23">
        <f t="shared" si="8"/>
        <v>150945.5</v>
      </c>
      <c r="BW10" s="23">
        <f t="shared" si="9"/>
        <v>153180.43179999996</v>
      </c>
      <c r="BX10" s="27">
        <v>0</v>
      </c>
      <c r="BY10" s="29">
        <v>0</v>
      </c>
      <c r="BZ10" s="29">
        <v>0</v>
      </c>
      <c r="CA10" s="29">
        <v>0</v>
      </c>
      <c r="CB10" s="29">
        <v>0</v>
      </c>
      <c r="CC10" s="29">
        <v>0</v>
      </c>
      <c r="CD10" s="27">
        <v>0</v>
      </c>
      <c r="CE10" s="27">
        <v>0</v>
      </c>
      <c r="CF10" s="26">
        <v>0</v>
      </c>
      <c r="CG10" s="26">
        <v>0</v>
      </c>
      <c r="CH10" s="32">
        <v>400</v>
      </c>
      <c r="CI10" s="32">
        <v>400</v>
      </c>
      <c r="CJ10" s="26">
        <v>0</v>
      </c>
      <c r="CK10" s="23">
        <f t="shared" si="10"/>
        <v>400</v>
      </c>
      <c r="CL10" s="23">
        <f t="shared" si="11"/>
        <v>400</v>
      </c>
    </row>
    <row r="11" spans="1:90" s="12" customFormat="1" ht="21" customHeight="1">
      <c r="A11" s="21">
        <v>3</v>
      </c>
      <c r="B11" s="25" t="s">
        <v>59</v>
      </c>
      <c r="C11" s="29">
        <v>10359.3644</v>
      </c>
      <c r="D11" s="29">
        <v>8442.8557</v>
      </c>
      <c r="E11" s="23">
        <v>6308.1</v>
      </c>
      <c r="F11" s="23">
        <f t="shared" si="0"/>
        <v>166138.90000000002</v>
      </c>
      <c r="G11" s="23">
        <f t="shared" si="1"/>
        <v>165239.0099</v>
      </c>
      <c r="H11" s="23">
        <f t="shared" si="2"/>
        <v>99.458350753496</v>
      </c>
      <c r="I11" s="23">
        <f t="shared" si="3"/>
        <v>38134.299999999996</v>
      </c>
      <c r="J11" s="23">
        <f t="shared" si="3"/>
        <v>37214.40989999999</v>
      </c>
      <c r="K11" s="23">
        <f t="shared" si="12"/>
        <v>97.58776193610476</v>
      </c>
      <c r="L11" s="23">
        <f t="shared" si="4"/>
        <v>11541.7</v>
      </c>
      <c r="M11" s="23">
        <f t="shared" si="5"/>
        <v>13025.572400000001</v>
      </c>
      <c r="N11" s="23">
        <f t="shared" si="13"/>
        <v>112.85661904225547</v>
      </c>
      <c r="O11" s="26">
        <v>287.7</v>
      </c>
      <c r="P11" s="27">
        <v>417.93199999999996</v>
      </c>
      <c r="Q11" s="23">
        <f t="shared" si="14"/>
        <v>145.26659714980883</v>
      </c>
      <c r="R11" s="29">
        <v>7713.6</v>
      </c>
      <c r="S11" s="27">
        <v>6229.0282</v>
      </c>
      <c r="T11" s="23">
        <f t="shared" si="15"/>
        <v>80.75383997096037</v>
      </c>
      <c r="U11" s="29">
        <f>11541.7-O11</f>
        <v>11254</v>
      </c>
      <c r="V11" s="27">
        <v>12607.6404</v>
      </c>
      <c r="W11" s="23">
        <f t="shared" si="16"/>
        <v>112.02808245956992</v>
      </c>
      <c r="X11" s="31">
        <v>711</v>
      </c>
      <c r="Y11" s="27">
        <v>1009.046</v>
      </c>
      <c r="Z11" s="23">
        <f t="shared" si="17"/>
        <v>141.91926863572434</v>
      </c>
      <c r="AA11" s="26">
        <v>0</v>
      </c>
      <c r="AB11" s="27">
        <v>0</v>
      </c>
      <c r="AC11" s="23" t="e">
        <f t="shared" si="18"/>
        <v>#DIV/0!</v>
      </c>
      <c r="AD11" s="29">
        <v>0</v>
      </c>
      <c r="AE11" s="29">
        <v>0</v>
      </c>
      <c r="AF11" s="23">
        <v>0</v>
      </c>
      <c r="AG11" s="23">
        <v>0</v>
      </c>
      <c r="AH11" s="23">
        <v>127754.6</v>
      </c>
      <c r="AI11" s="23">
        <v>127754.6</v>
      </c>
      <c r="AJ11" s="23">
        <v>0</v>
      </c>
      <c r="AK11" s="23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3">
        <f t="shared" si="6"/>
        <v>15859.8</v>
      </c>
      <c r="AS11" s="23">
        <f t="shared" si="7"/>
        <v>15151.109</v>
      </c>
      <c r="AT11" s="23">
        <f t="shared" si="19"/>
        <v>95.53152624875472</v>
      </c>
      <c r="AU11" s="27">
        <v>9834.6</v>
      </c>
      <c r="AV11" s="27">
        <v>11269.909</v>
      </c>
      <c r="AW11" s="27">
        <v>5435.2</v>
      </c>
      <c r="AX11" s="27">
        <v>3866.6</v>
      </c>
      <c r="AY11" s="29">
        <v>0</v>
      </c>
      <c r="AZ11" s="29">
        <v>0</v>
      </c>
      <c r="BA11" s="26">
        <v>590</v>
      </c>
      <c r="BB11" s="27">
        <v>14.6</v>
      </c>
      <c r="BC11" s="29">
        <v>0</v>
      </c>
      <c r="BD11" s="29">
        <v>0</v>
      </c>
      <c r="BE11" s="27">
        <v>0</v>
      </c>
      <c r="BF11" s="27">
        <v>0</v>
      </c>
      <c r="BG11" s="29">
        <v>0</v>
      </c>
      <c r="BH11" s="31">
        <v>0</v>
      </c>
      <c r="BI11" s="27">
        <v>1272</v>
      </c>
      <c r="BJ11" s="27">
        <v>607.848</v>
      </c>
      <c r="BK11" s="33">
        <v>984</v>
      </c>
      <c r="BL11" s="27">
        <v>341.282</v>
      </c>
      <c r="BM11" s="26">
        <v>0</v>
      </c>
      <c r="BN11" s="31">
        <v>0</v>
      </c>
      <c r="BO11" s="29">
        <v>0</v>
      </c>
      <c r="BP11" s="27">
        <v>0</v>
      </c>
      <c r="BQ11" s="31">
        <v>250</v>
      </c>
      <c r="BR11" s="27">
        <v>250</v>
      </c>
      <c r="BS11" s="31">
        <v>1036.2</v>
      </c>
      <c r="BT11" s="27">
        <v>1191.8063</v>
      </c>
      <c r="BU11" s="29">
        <v>20</v>
      </c>
      <c r="BV11" s="23">
        <f t="shared" si="8"/>
        <v>166138.90000000002</v>
      </c>
      <c r="BW11" s="23">
        <f t="shared" si="9"/>
        <v>165239.0099</v>
      </c>
      <c r="BX11" s="27">
        <v>0</v>
      </c>
      <c r="BY11" s="29">
        <v>0</v>
      </c>
      <c r="BZ11" s="29">
        <v>0</v>
      </c>
      <c r="CA11" s="29">
        <v>0</v>
      </c>
      <c r="CB11" s="29">
        <v>0</v>
      </c>
      <c r="CC11" s="29">
        <v>0</v>
      </c>
      <c r="CD11" s="27">
        <v>0</v>
      </c>
      <c r="CE11" s="27">
        <v>0</v>
      </c>
      <c r="CF11" s="26">
        <v>0</v>
      </c>
      <c r="CG11" s="26">
        <v>0</v>
      </c>
      <c r="CH11" s="32">
        <v>554.056</v>
      </c>
      <c r="CI11" s="32">
        <v>554.056</v>
      </c>
      <c r="CJ11" s="26">
        <v>0</v>
      </c>
      <c r="CK11" s="23">
        <f t="shared" si="10"/>
        <v>554.056</v>
      </c>
      <c r="CL11" s="23">
        <f t="shared" si="11"/>
        <v>554.056</v>
      </c>
    </row>
    <row r="12" spans="1:90" s="12" customFormat="1" ht="21" customHeight="1">
      <c r="A12" s="21">
        <v>4</v>
      </c>
      <c r="B12" s="25" t="s">
        <v>60</v>
      </c>
      <c r="C12" s="26">
        <f>31178.7207+19344.1</f>
        <v>50522.8207</v>
      </c>
      <c r="D12" s="26">
        <f>24344.1025-19344.1</f>
        <v>5000.002500000002</v>
      </c>
      <c r="E12" s="23">
        <v>35753.6</v>
      </c>
      <c r="F12" s="23">
        <f t="shared" si="0"/>
        <v>195338.9</v>
      </c>
      <c r="G12" s="23">
        <f t="shared" si="1"/>
        <v>199487.0359</v>
      </c>
      <c r="H12" s="23">
        <f t="shared" si="2"/>
        <v>102.12355854363877</v>
      </c>
      <c r="I12" s="23">
        <f t="shared" si="3"/>
        <v>59438</v>
      </c>
      <c r="J12" s="23">
        <f t="shared" si="3"/>
        <v>63572.0359</v>
      </c>
      <c r="K12" s="23">
        <f t="shared" si="12"/>
        <v>106.9552069383223</v>
      </c>
      <c r="L12" s="23">
        <f t="shared" si="4"/>
        <v>31500</v>
      </c>
      <c r="M12" s="23">
        <f t="shared" si="5"/>
        <v>35870.5164</v>
      </c>
      <c r="N12" s="23">
        <f t="shared" si="13"/>
        <v>113.87465523809523</v>
      </c>
      <c r="O12" s="26">
        <v>6000</v>
      </c>
      <c r="P12" s="27">
        <v>6485.0944</v>
      </c>
      <c r="Q12" s="23">
        <f t="shared" si="14"/>
        <v>108.08490666666665</v>
      </c>
      <c r="R12" s="29">
        <v>4765</v>
      </c>
      <c r="S12" s="27">
        <v>4863.491</v>
      </c>
      <c r="T12" s="23">
        <f t="shared" si="15"/>
        <v>102.06696747114377</v>
      </c>
      <c r="U12" s="29">
        <v>25500</v>
      </c>
      <c r="V12" s="27">
        <v>29385.422</v>
      </c>
      <c r="W12" s="23">
        <f t="shared" si="16"/>
        <v>115.23694901960783</v>
      </c>
      <c r="X12" s="32">
        <v>5200</v>
      </c>
      <c r="Y12" s="27">
        <v>5234.14</v>
      </c>
      <c r="Z12" s="23">
        <f t="shared" si="17"/>
        <v>100.65653846153846</v>
      </c>
      <c r="AA12" s="26">
        <v>4000</v>
      </c>
      <c r="AB12" s="27">
        <v>5288.9</v>
      </c>
      <c r="AC12" s="23">
        <f t="shared" si="18"/>
        <v>132.2225</v>
      </c>
      <c r="AD12" s="29">
        <v>0</v>
      </c>
      <c r="AE12" s="29">
        <v>0</v>
      </c>
      <c r="AF12" s="23">
        <v>0</v>
      </c>
      <c r="AG12" s="23">
        <v>0</v>
      </c>
      <c r="AH12" s="23">
        <v>129057.9</v>
      </c>
      <c r="AI12" s="23">
        <v>129057.9</v>
      </c>
      <c r="AJ12" s="23">
        <v>0</v>
      </c>
      <c r="AK12" s="23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3">
        <f t="shared" si="6"/>
        <v>650</v>
      </c>
      <c r="AS12" s="23">
        <f t="shared" si="7"/>
        <v>2330.8117</v>
      </c>
      <c r="AT12" s="23">
        <f t="shared" si="19"/>
        <v>358.5864153846154</v>
      </c>
      <c r="AU12" s="27">
        <v>650</v>
      </c>
      <c r="AV12" s="27">
        <v>2330.8117</v>
      </c>
      <c r="AW12" s="27">
        <v>0</v>
      </c>
      <c r="AX12" s="27">
        <v>0</v>
      </c>
      <c r="AY12" s="29">
        <v>0</v>
      </c>
      <c r="AZ12" s="29">
        <v>0</v>
      </c>
      <c r="BA12" s="26">
        <v>0</v>
      </c>
      <c r="BB12" s="27">
        <v>0</v>
      </c>
      <c r="BC12" s="29">
        <v>0</v>
      </c>
      <c r="BD12" s="29">
        <v>0</v>
      </c>
      <c r="BE12" s="27">
        <v>5343</v>
      </c>
      <c r="BF12" s="27">
        <v>5357.1</v>
      </c>
      <c r="BG12" s="29">
        <v>0</v>
      </c>
      <c r="BH12" s="32">
        <v>0</v>
      </c>
      <c r="BI12" s="27">
        <v>13323</v>
      </c>
      <c r="BJ12" s="27">
        <v>8635.9238</v>
      </c>
      <c r="BK12" s="33">
        <v>1323</v>
      </c>
      <c r="BL12" s="27">
        <v>309.355</v>
      </c>
      <c r="BM12" s="26">
        <v>0</v>
      </c>
      <c r="BN12" s="32">
        <v>0</v>
      </c>
      <c r="BO12" s="29">
        <v>0</v>
      </c>
      <c r="BP12" s="27">
        <v>0</v>
      </c>
      <c r="BQ12" s="32">
        <v>0</v>
      </c>
      <c r="BR12" s="27">
        <v>0</v>
      </c>
      <c r="BS12" s="32">
        <v>0</v>
      </c>
      <c r="BT12" s="27">
        <v>1348.253</v>
      </c>
      <c r="BU12" s="29">
        <v>0</v>
      </c>
      <c r="BV12" s="23">
        <f t="shared" si="8"/>
        <v>193838.9</v>
      </c>
      <c r="BW12" s="23">
        <f t="shared" si="9"/>
        <v>197987.0359</v>
      </c>
      <c r="BX12" s="27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7">
        <v>1500</v>
      </c>
      <c r="CE12" s="27">
        <v>1500</v>
      </c>
      <c r="CF12" s="26">
        <v>0</v>
      </c>
      <c r="CG12" s="26">
        <v>0</v>
      </c>
      <c r="CH12" s="32">
        <v>0</v>
      </c>
      <c r="CI12" s="32">
        <v>0</v>
      </c>
      <c r="CJ12" s="26">
        <v>0</v>
      </c>
      <c r="CK12" s="23">
        <f t="shared" si="10"/>
        <v>1500</v>
      </c>
      <c r="CL12" s="23">
        <f t="shared" si="11"/>
        <v>1500</v>
      </c>
    </row>
    <row r="13" spans="1:90" s="12" customFormat="1" ht="21" customHeight="1">
      <c r="A13" s="21">
        <v>5</v>
      </c>
      <c r="B13" s="25" t="s">
        <v>61</v>
      </c>
      <c r="C13" s="28">
        <v>725.027</v>
      </c>
      <c r="D13" s="28">
        <v>3926.745</v>
      </c>
      <c r="E13" s="23">
        <v>784.35</v>
      </c>
      <c r="F13" s="23">
        <f t="shared" si="0"/>
        <v>120450.4</v>
      </c>
      <c r="G13" s="23">
        <f t="shared" si="1"/>
        <v>120854.87099999998</v>
      </c>
      <c r="H13" s="23">
        <f t="shared" si="2"/>
        <v>100.33579880183045</v>
      </c>
      <c r="I13" s="23">
        <f t="shared" si="3"/>
        <v>13192.7</v>
      </c>
      <c r="J13" s="23">
        <f t="shared" si="3"/>
        <v>13597.171000000002</v>
      </c>
      <c r="K13" s="23">
        <f t="shared" si="12"/>
        <v>103.06586976130741</v>
      </c>
      <c r="L13" s="23">
        <f t="shared" si="4"/>
        <v>8520</v>
      </c>
      <c r="M13" s="23">
        <f t="shared" si="5"/>
        <v>8666.501</v>
      </c>
      <c r="N13" s="23">
        <f t="shared" si="13"/>
        <v>101.71949530516433</v>
      </c>
      <c r="O13" s="28">
        <v>320</v>
      </c>
      <c r="P13" s="27">
        <v>343.287</v>
      </c>
      <c r="Q13" s="23">
        <f t="shared" si="14"/>
        <v>107.2771875</v>
      </c>
      <c r="R13" s="29">
        <v>1940</v>
      </c>
      <c r="S13" s="27">
        <v>1974.624</v>
      </c>
      <c r="T13" s="23">
        <f t="shared" si="15"/>
        <v>101.78474226804124</v>
      </c>
      <c r="U13" s="29">
        <v>8200</v>
      </c>
      <c r="V13" s="27">
        <v>8323.214</v>
      </c>
      <c r="W13" s="23">
        <f t="shared" si="16"/>
        <v>101.50260975609756</v>
      </c>
      <c r="X13" s="33">
        <v>176.7</v>
      </c>
      <c r="Y13" s="27">
        <v>192.62</v>
      </c>
      <c r="Z13" s="23">
        <f t="shared" si="17"/>
        <v>109.00962082625921</v>
      </c>
      <c r="AA13" s="26">
        <v>0</v>
      </c>
      <c r="AB13" s="27">
        <v>0</v>
      </c>
      <c r="AC13" s="23" t="e">
        <f t="shared" si="18"/>
        <v>#DIV/0!</v>
      </c>
      <c r="AD13" s="29">
        <v>0</v>
      </c>
      <c r="AE13" s="29">
        <v>0</v>
      </c>
      <c r="AF13" s="23">
        <v>0</v>
      </c>
      <c r="AG13" s="23">
        <v>0</v>
      </c>
      <c r="AH13" s="23">
        <v>107257.7</v>
      </c>
      <c r="AI13" s="23">
        <v>107257.7</v>
      </c>
      <c r="AJ13" s="23">
        <v>0</v>
      </c>
      <c r="AK13" s="23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3">
        <f t="shared" si="6"/>
        <v>710</v>
      </c>
      <c r="AS13" s="23">
        <f t="shared" si="7"/>
        <v>810.896</v>
      </c>
      <c r="AT13" s="23">
        <f t="shared" si="19"/>
        <v>114.21070422535212</v>
      </c>
      <c r="AU13" s="27">
        <v>710</v>
      </c>
      <c r="AV13" s="27">
        <v>810.896</v>
      </c>
      <c r="AW13" s="27">
        <v>0</v>
      </c>
      <c r="AX13" s="27">
        <v>0</v>
      </c>
      <c r="AY13" s="29">
        <v>0</v>
      </c>
      <c r="AZ13" s="29">
        <v>0</v>
      </c>
      <c r="BA13" s="26">
        <v>0</v>
      </c>
      <c r="BB13" s="27">
        <v>0</v>
      </c>
      <c r="BC13" s="29">
        <v>0</v>
      </c>
      <c r="BD13" s="29">
        <v>0</v>
      </c>
      <c r="BE13" s="27">
        <v>0</v>
      </c>
      <c r="BF13" s="27">
        <v>0</v>
      </c>
      <c r="BG13" s="29">
        <v>0</v>
      </c>
      <c r="BH13" s="33">
        <v>0</v>
      </c>
      <c r="BI13" s="27">
        <v>1346.7</v>
      </c>
      <c r="BJ13" s="27">
        <v>1054.53</v>
      </c>
      <c r="BK13" s="33">
        <v>463</v>
      </c>
      <c r="BL13" s="27">
        <v>488.53</v>
      </c>
      <c r="BM13" s="26">
        <v>0</v>
      </c>
      <c r="BN13" s="33">
        <v>0</v>
      </c>
      <c r="BO13" s="29">
        <v>0</v>
      </c>
      <c r="BP13" s="27">
        <v>0</v>
      </c>
      <c r="BQ13" s="33">
        <v>0</v>
      </c>
      <c r="BR13" s="27">
        <v>0</v>
      </c>
      <c r="BS13" s="33">
        <v>499.3</v>
      </c>
      <c r="BT13" s="27">
        <v>898</v>
      </c>
      <c r="BU13" s="29">
        <v>0</v>
      </c>
      <c r="BV13" s="23">
        <f t="shared" si="8"/>
        <v>120450.4</v>
      </c>
      <c r="BW13" s="23">
        <f t="shared" si="9"/>
        <v>120854.87099999998</v>
      </c>
      <c r="BX13" s="27">
        <v>0</v>
      </c>
      <c r="BY13" s="29">
        <v>0</v>
      </c>
      <c r="BZ13" s="29">
        <v>0</v>
      </c>
      <c r="CA13" s="29">
        <v>0</v>
      </c>
      <c r="CB13" s="29">
        <v>0</v>
      </c>
      <c r="CC13" s="29">
        <v>0</v>
      </c>
      <c r="CD13" s="27">
        <v>0</v>
      </c>
      <c r="CE13" s="27">
        <v>0</v>
      </c>
      <c r="CF13" s="26">
        <v>0</v>
      </c>
      <c r="CG13" s="28">
        <v>0</v>
      </c>
      <c r="CH13" s="33">
        <v>0</v>
      </c>
      <c r="CI13" s="33">
        <v>0</v>
      </c>
      <c r="CJ13" s="26">
        <v>0</v>
      </c>
      <c r="CK13" s="23">
        <f t="shared" si="10"/>
        <v>0</v>
      </c>
      <c r="CL13" s="23">
        <f t="shared" si="11"/>
        <v>0</v>
      </c>
    </row>
    <row r="14" spans="1:90" s="12" customFormat="1" ht="21" customHeight="1">
      <c r="A14" s="21">
        <v>6</v>
      </c>
      <c r="B14" s="25" t="s">
        <v>62</v>
      </c>
      <c r="C14" s="28">
        <f>928.5427+2499.2</f>
        <v>3427.7427</v>
      </c>
      <c r="D14" s="28">
        <v>6000</v>
      </c>
      <c r="E14" s="23">
        <v>185.7</v>
      </c>
      <c r="F14" s="23">
        <f t="shared" si="0"/>
        <v>226428.5</v>
      </c>
      <c r="G14" s="23">
        <f t="shared" si="1"/>
        <v>218473.38059999997</v>
      </c>
      <c r="H14" s="23">
        <f t="shared" si="2"/>
        <v>96.48669694848483</v>
      </c>
      <c r="I14" s="23">
        <f t="shared" si="3"/>
        <v>70149.3</v>
      </c>
      <c r="J14" s="23">
        <f t="shared" si="3"/>
        <v>62194.18059999999</v>
      </c>
      <c r="K14" s="23">
        <f t="shared" si="12"/>
        <v>88.65973088826259</v>
      </c>
      <c r="L14" s="23">
        <f t="shared" si="4"/>
        <v>29500</v>
      </c>
      <c r="M14" s="23">
        <f t="shared" si="5"/>
        <v>29253.4654</v>
      </c>
      <c r="N14" s="23">
        <f t="shared" si="13"/>
        <v>99.16428949152542</v>
      </c>
      <c r="O14" s="28">
        <v>2500</v>
      </c>
      <c r="P14" s="27">
        <v>2811.9644</v>
      </c>
      <c r="Q14" s="23">
        <f t="shared" si="14"/>
        <v>112.478576</v>
      </c>
      <c r="R14" s="29">
        <v>5500</v>
      </c>
      <c r="S14" s="27">
        <v>5091.7732</v>
      </c>
      <c r="T14" s="23">
        <f t="shared" si="15"/>
        <v>92.57769454545453</v>
      </c>
      <c r="U14" s="29">
        <v>27000</v>
      </c>
      <c r="V14" s="27">
        <v>26441.501</v>
      </c>
      <c r="W14" s="23">
        <f t="shared" si="16"/>
        <v>97.93148518518518</v>
      </c>
      <c r="X14" s="33">
        <v>5225</v>
      </c>
      <c r="Y14" s="27">
        <v>4753.47</v>
      </c>
      <c r="Z14" s="23">
        <f t="shared" si="17"/>
        <v>90.9755023923445</v>
      </c>
      <c r="AA14" s="26">
        <v>4400</v>
      </c>
      <c r="AB14" s="27">
        <v>1638.8</v>
      </c>
      <c r="AC14" s="23">
        <f t="shared" si="18"/>
        <v>37.24545454545454</v>
      </c>
      <c r="AD14" s="29">
        <v>0</v>
      </c>
      <c r="AE14" s="29">
        <v>0</v>
      </c>
      <c r="AF14" s="23">
        <v>0</v>
      </c>
      <c r="AG14" s="23">
        <v>0</v>
      </c>
      <c r="AH14" s="23">
        <v>126454.3</v>
      </c>
      <c r="AI14" s="23">
        <v>126454.3</v>
      </c>
      <c r="AJ14" s="23">
        <v>24467.8</v>
      </c>
      <c r="AK14" s="23">
        <v>24467.8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3">
        <f t="shared" si="6"/>
        <v>4500</v>
      </c>
      <c r="AS14" s="23">
        <f t="shared" si="7"/>
        <v>5496.874</v>
      </c>
      <c r="AT14" s="23">
        <f t="shared" si="19"/>
        <v>122.15275555555556</v>
      </c>
      <c r="AU14" s="27">
        <v>3000</v>
      </c>
      <c r="AV14" s="27">
        <v>2459.465</v>
      </c>
      <c r="AW14" s="27">
        <v>0</v>
      </c>
      <c r="AX14" s="27">
        <v>0</v>
      </c>
      <c r="AY14" s="29">
        <v>0</v>
      </c>
      <c r="AZ14" s="29">
        <v>0</v>
      </c>
      <c r="BA14" s="26">
        <v>1500</v>
      </c>
      <c r="BB14" s="27">
        <v>3037.409</v>
      </c>
      <c r="BC14" s="29">
        <v>0</v>
      </c>
      <c r="BD14" s="29">
        <v>0</v>
      </c>
      <c r="BE14" s="27">
        <v>5357.1</v>
      </c>
      <c r="BF14" s="27">
        <v>5357.1</v>
      </c>
      <c r="BG14" s="29">
        <v>0</v>
      </c>
      <c r="BH14" s="33">
        <v>0</v>
      </c>
      <c r="BI14" s="27">
        <v>19882.2</v>
      </c>
      <c r="BJ14" s="27">
        <v>14612.528</v>
      </c>
      <c r="BK14" s="33">
        <v>6282.2</v>
      </c>
      <c r="BL14" s="27">
        <v>3796.538</v>
      </c>
      <c r="BM14" s="26">
        <v>0</v>
      </c>
      <c r="BN14" s="33">
        <v>0</v>
      </c>
      <c r="BO14" s="29">
        <v>0</v>
      </c>
      <c r="BP14" s="27">
        <v>0</v>
      </c>
      <c r="BQ14" s="33">
        <v>0</v>
      </c>
      <c r="BR14" s="27">
        <v>0</v>
      </c>
      <c r="BS14" s="33">
        <v>1142.1</v>
      </c>
      <c r="BT14" s="27">
        <v>1347.27</v>
      </c>
      <c r="BU14" s="29">
        <v>0</v>
      </c>
      <c r="BV14" s="23">
        <f t="shared" si="8"/>
        <v>226428.5</v>
      </c>
      <c r="BW14" s="23">
        <f t="shared" si="9"/>
        <v>218473.38059999997</v>
      </c>
      <c r="BX14" s="27">
        <v>0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7">
        <v>0</v>
      </c>
      <c r="CE14" s="27">
        <v>0</v>
      </c>
      <c r="CF14" s="26">
        <v>0</v>
      </c>
      <c r="CG14" s="28">
        <v>0</v>
      </c>
      <c r="CH14" s="33">
        <v>0</v>
      </c>
      <c r="CI14" s="33">
        <v>0</v>
      </c>
      <c r="CJ14" s="26">
        <v>0</v>
      </c>
      <c r="CK14" s="23">
        <f t="shared" si="10"/>
        <v>0</v>
      </c>
      <c r="CL14" s="23">
        <f t="shared" si="11"/>
        <v>0</v>
      </c>
    </row>
    <row r="15" spans="1:90" s="12" customFormat="1" ht="21" customHeight="1">
      <c r="A15" s="21">
        <v>7</v>
      </c>
      <c r="B15" s="25" t="s">
        <v>63</v>
      </c>
      <c r="C15" s="28">
        <f>90553.7454+60000</f>
        <v>150553.7454</v>
      </c>
      <c r="D15" s="28">
        <f>68920.3385-60000</f>
        <v>8920.338499999998</v>
      </c>
      <c r="E15" s="23">
        <v>74577.8</v>
      </c>
      <c r="F15" s="23">
        <f t="shared" si="0"/>
        <v>237932</v>
      </c>
      <c r="G15" s="23">
        <f t="shared" si="1"/>
        <v>241386.5219</v>
      </c>
      <c r="H15" s="23">
        <f t="shared" si="2"/>
        <v>101.45189461694937</v>
      </c>
      <c r="I15" s="23">
        <f t="shared" si="3"/>
        <v>154703.3</v>
      </c>
      <c r="J15" s="23">
        <f t="shared" si="3"/>
        <v>157157.82189999998</v>
      </c>
      <c r="K15" s="23">
        <f t="shared" si="12"/>
        <v>101.58659957479898</v>
      </c>
      <c r="L15" s="23">
        <f t="shared" si="4"/>
        <v>7895</v>
      </c>
      <c r="M15" s="23">
        <f t="shared" si="5"/>
        <v>9382.047999999999</v>
      </c>
      <c r="N15" s="23">
        <f t="shared" si="13"/>
        <v>118.83531348955034</v>
      </c>
      <c r="O15" s="28">
        <v>326</v>
      </c>
      <c r="P15" s="27">
        <v>540.97</v>
      </c>
      <c r="Q15" s="23">
        <f t="shared" si="14"/>
        <v>165.94171779141104</v>
      </c>
      <c r="R15" s="29">
        <v>9280</v>
      </c>
      <c r="S15" s="27">
        <v>9593.3569</v>
      </c>
      <c r="T15" s="23">
        <f t="shared" si="15"/>
        <v>103.37669073275863</v>
      </c>
      <c r="U15" s="29">
        <v>7569</v>
      </c>
      <c r="V15" s="27">
        <v>8841.078</v>
      </c>
      <c r="W15" s="23">
        <f t="shared" si="16"/>
        <v>116.80642092746729</v>
      </c>
      <c r="X15" s="33">
        <v>453</v>
      </c>
      <c r="Y15" s="27">
        <v>591.916</v>
      </c>
      <c r="Z15" s="23">
        <f t="shared" si="17"/>
        <v>130.66578366445918</v>
      </c>
      <c r="AA15" s="26">
        <v>0</v>
      </c>
      <c r="AB15" s="27">
        <v>0</v>
      </c>
      <c r="AC15" s="23" t="e">
        <f t="shared" si="18"/>
        <v>#DIV/0!</v>
      </c>
      <c r="AD15" s="29">
        <v>0</v>
      </c>
      <c r="AE15" s="29">
        <v>0</v>
      </c>
      <c r="AF15" s="23">
        <v>0</v>
      </c>
      <c r="AG15" s="23">
        <v>0</v>
      </c>
      <c r="AH15" s="23">
        <v>83228.7</v>
      </c>
      <c r="AI15" s="23">
        <v>83228.7</v>
      </c>
      <c r="AJ15" s="23">
        <v>0</v>
      </c>
      <c r="AK15" s="23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3">
        <f t="shared" si="6"/>
        <v>135815.3</v>
      </c>
      <c r="AS15" s="23">
        <f t="shared" si="7"/>
        <v>136778.951</v>
      </c>
      <c r="AT15" s="23">
        <f t="shared" si="19"/>
        <v>100.70953051681218</v>
      </c>
      <c r="AU15" s="27">
        <v>135815.3</v>
      </c>
      <c r="AV15" s="27">
        <v>136778.951</v>
      </c>
      <c r="AW15" s="27">
        <v>0</v>
      </c>
      <c r="AX15" s="27">
        <v>0</v>
      </c>
      <c r="AY15" s="29">
        <v>0</v>
      </c>
      <c r="AZ15" s="29">
        <v>0</v>
      </c>
      <c r="BA15" s="26">
        <v>0</v>
      </c>
      <c r="BB15" s="27">
        <v>0</v>
      </c>
      <c r="BC15" s="29">
        <v>0</v>
      </c>
      <c r="BD15" s="29">
        <v>0</v>
      </c>
      <c r="BE15" s="27">
        <v>0</v>
      </c>
      <c r="BF15" s="27">
        <v>0</v>
      </c>
      <c r="BG15" s="29">
        <v>0</v>
      </c>
      <c r="BH15" s="33">
        <v>0</v>
      </c>
      <c r="BI15" s="27">
        <v>1260</v>
      </c>
      <c r="BJ15" s="27">
        <v>811.55</v>
      </c>
      <c r="BK15" s="33">
        <v>720</v>
      </c>
      <c r="BL15" s="27">
        <v>433.7</v>
      </c>
      <c r="BM15" s="26">
        <v>0</v>
      </c>
      <c r="BN15" s="33">
        <v>0</v>
      </c>
      <c r="BO15" s="29">
        <v>0</v>
      </c>
      <c r="BP15" s="27">
        <v>0</v>
      </c>
      <c r="BQ15" s="33">
        <v>0</v>
      </c>
      <c r="BR15" s="27">
        <v>0</v>
      </c>
      <c r="BS15" s="33">
        <v>0</v>
      </c>
      <c r="BT15" s="27">
        <v>0</v>
      </c>
      <c r="BU15" s="29">
        <v>0</v>
      </c>
      <c r="BV15" s="23">
        <f t="shared" si="8"/>
        <v>237932</v>
      </c>
      <c r="BW15" s="23">
        <f t="shared" si="9"/>
        <v>240386.5219</v>
      </c>
      <c r="BX15" s="27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7">
        <v>0</v>
      </c>
      <c r="CE15" s="27">
        <v>1000</v>
      </c>
      <c r="CF15" s="26">
        <v>0</v>
      </c>
      <c r="CG15" s="28">
        <v>0</v>
      </c>
      <c r="CH15" s="33">
        <v>0</v>
      </c>
      <c r="CI15" s="33">
        <v>0</v>
      </c>
      <c r="CJ15" s="26">
        <v>0</v>
      </c>
      <c r="CK15" s="23">
        <f t="shared" si="10"/>
        <v>0</v>
      </c>
      <c r="CL15" s="23">
        <f t="shared" si="11"/>
        <v>1000</v>
      </c>
    </row>
    <row r="16" spans="1:90" s="12" customFormat="1" ht="21" customHeight="1">
      <c r="A16" s="21">
        <v>8</v>
      </c>
      <c r="B16" s="25" t="s">
        <v>64</v>
      </c>
      <c r="C16" s="28">
        <v>267477.4629</v>
      </c>
      <c r="D16" s="28">
        <v>286.0763</v>
      </c>
      <c r="E16" s="23">
        <v>249505</v>
      </c>
      <c r="F16" s="23">
        <f t="shared" si="0"/>
        <v>432243.46079999994</v>
      </c>
      <c r="G16" s="23">
        <f t="shared" si="1"/>
        <v>436402.1221</v>
      </c>
      <c r="H16" s="23">
        <f t="shared" si="2"/>
        <v>100.96211086509051</v>
      </c>
      <c r="I16" s="23">
        <f t="shared" si="3"/>
        <v>273167.7608</v>
      </c>
      <c r="J16" s="23">
        <f t="shared" si="3"/>
        <v>277326.42209999997</v>
      </c>
      <c r="K16" s="23">
        <f t="shared" si="12"/>
        <v>101.52238363993646</v>
      </c>
      <c r="L16" s="23">
        <f t="shared" si="4"/>
        <v>48470</v>
      </c>
      <c r="M16" s="23">
        <f t="shared" si="5"/>
        <v>47656.7734</v>
      </c>
      <c r="N16" s="23">
        <f t="shared" si="13"/>
        <v>98.32220631318341</v>
      </c>
      <c r="O16" s="28">
        <v>18254</v>
      </c>
      <c r="P16" s="27">
        <v>14159.4744</v>
      </c>
      <c r="Q16" s="23">
        <f t="shared" si="14"/>
        <v>77.56915963624411</v>
      </c>
      <c r="R16" s="28">
        <v>15864</v>
      </c>
      <c r="S16" s="27">
        <v>17920.8106</v>
      </c>
      <c r="T16" s="23">
        <f t="shared" si="15"/>
        <v>112.96527105395866</v>
      </c>
      <c r="U16" s="29">
        <v>30216</v>
      </c>
      <c r="V16" s="27">
        <v>33497.299</v>
      </c>
      <c r="W16" s="23">
        <f t="shared" si="16"/>
        <v>110.85947511252317</v>
      </c>
      <c r="X16" s="33">
        <v>8053.9</v>
      </c>
      <c r="Y16" s="27">
        <v>8280.61</v>
      </c>
      <c r="Z16" s="23">
        <f t="shared" si="17"/>
        <v>102.81490954692758</v>
      </c>
      <c r="AA16" s="26">
        <v>500</v>
      </c>
      <c r="AB16" s="27">
        <v>439</v>
      </c>
      <c r="AC16" s="23">
        <f t="shared" si="18"/>
        <v>87.8</v>
      </c>
      <c r="AD16" s="29">
        <v>0</v>
      </c>
      <c r="AE16" s="29">
        <v>0</v>
      </c>
      <c r="AF16" s="23">
        <v>0</v>
      </c>
      <c r="AG16" s="23">
        <v>0</v>
      </c>
      <c r="AH16" s="23">
        <v>98848.8</v>
      </c>
      <c r="AI16" s="23">
        <v>98848.8</v>
      </c>
      <c r="AJ16" s="23">
        <v>5601.4</v>
      </c>
      <c r="AK16" s="23">
        <v>5601.4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3">
        <f t="shared" si="6"/>
        <v>162205.09999999998</v>
      </c>
      <c r="AS16" s="23">
        <f t="shared" si="7"/>
        <v>164012.7587</v>
      </c>
      <c r="AT16" s="23">
        <f t="shared" si="19"/>
        <v>101.11442778309684</v>
      </c>
      <c r="AU16" s="27">
        <v>107173.9</v>
      </c>
      <c r="AV16" s="27">
        <v>88717.2397</v>
      </c>
      <c r="AW16" s="27">
        <v>49606.2</v>
      </c>
      <c r="AX16" s="27">
        <v>49606.24</v>
      </c>
      <c r="AY16" s="29">
        <v>0</v>
      </c>
      <c r="AZ16" s="29">
        <v>0</v>
      </c>
      <c r="BA16" s="26">
        <v>5425</v>
      </c>
      <c r="BB16" s="27">
        <v>25689.279</v>
      </c>
      <c r="BC16" s="29">
        <v>0</v>
      </c>
      <c r="BD16" s="29">
        <v>0</v>
      </c>
      <c r="BE16" s="27">
        <v>14625.5</v>
      </c>
      <c r="BF16" s="27">
        <v>14625.5</v>
      </c>
      <c r="BG16" s="29">
        <v>0</v>
      </c>
      <c r="BH16" s="33">
        <v>0</v>
      </c>
      <c r="BI16" s="27">
        <v>23392.1</v>
      </c>
      <c r="BJ16" s="27">
        <v>24230.5592</v>
      </c>
      <c r="BK16" s="33">
        <v>13083.7</v>
      </c>
      <c r="BL16" s="27">
        <v>13083.7092</v>
      </c>
      <c r="BM16" s="26">
        <v>35.6</v>
      </c>
      <c r="BN16" s="33">
        <v>84.915</v>
      </c>
      <c r="BO16" s="29">
        <v>0</v>
      </c>
      <c r="BP16" s="27">
        <v>0</v>
      </c>
      <c r="BQ16" s="33">
        <v>0</v>
      </c>
      <c r="BR16" s="27">
        <v>0</v>
      </c>
      <c r="BS16" s="33">
        <v>14647.0608</v>
      </c>
      <c r="BT16" s="27">
        <v>14700.9952</v>
      </c>
      <c r="BU16" s="29">
        <v>0</v>
      </c>
      <c r="BV16" s="23">
        <f t="shared" si="8"/>
        <v>392243.46079999994</v>
      </c>
      <c r="BW16" s="23">
        <f t="shared" si="9"/>
        <v>396402.1221</v>
      </c>
      <c r="BX16" s="27">
        <v>0</v>
      </c>
      <c r="BY16" s="29">
        <v>0</v>
      </c>
      <c r="BZ16" s="29">
        <v>40000</v>
      </c>
      <c r="CA16" s="29">
        <v>40000</v>
      </c>
      <c r="CB16" s="29">
        <v>0</v>
      </c>
      <c r="CC16" s="29">
        <v>0</v>
      </c>
      <c r="CD16" s="27">
        <v>0</v>
      </c>
      <c r="CE16" s="27">
        <v>0</v>
      </c>
      <c r="CF16" s="26">
        <v>0</v>
      </c>
      <c r="CG16" s="28">
        <v>0</v>
      </c>
      <c r="CH16" s="33">
        <v>0</v>
      </c>
      <c r="CI16" s="33">
        <v>0</v>
      </c>
      <c r="CJ16" s="26">
        <v>0</v>
      </c>
      <c r="CK16" s="23">
        <f t="shared" si="10"/>
        <v>40000</v>
      </c>
      <c r="CL16" s="23">
        <f t="shared" si="11"/>
        <v>40000</v>
      </c>
    </row>
    <row r="17" spans="1:90" s="14" customFormat="1" ht="23.25" customHeight="1">
      <c r="A17" s="22"/>
      <c r="B17" s="15" t="s">
        <v>53</v>
      </c>
      <c r="C17" s="23">
        <f>SUM(C9:C16)</f>
        <v>522467.9354</v>
      </c>
      <c r="D17" s="23">
        <f>SUM(D9:D16)</f>
        <v>60788.038100000005</v>
      </c>
      <c r="E17" s="23">
        <f>SUM(E9:E16)</f>
        <v>403021.75</v>
      </c>
      <c r="F17" s="23">
        <f>SUM(F9:F16)</f>
        <v>1817919.9608</v>
      </c>
      <c r="G17" s="23">
        <f>SUM(G9:G16)</f>
        <v>1836392.9977000002</v>
      </c>
      <c r="H17" s="23">
        <f>G17/F17*100</f>
        <v>101.01616337893506</v>
      </c>
      <c r="I17" s="23">
        <f>SUM(I9:I16)</f>
        <v>720122.9608</v>
      </c>
      <c r="J17" s="23">
        <f>SUM(J9:J16)</f>
        <v>726650.2886999999</v>
      </c>
      <c r="K17" s="23">
        <f>J17/I17*100</f>
        <v>100.90641852229633</v>
      </c>
      <c r="L17" s="23">
        <f>SUM(L9:L16)</f>
        <v>179696.4</v>
      </c>
      <c r="M17" s="23">
        <f>SUM(M9:M16)</f>
        <v>191311.94560000004</v>
      </c>
      <c r="N17" s="23">
        <f>M17/L17*100</f>
        <v>106.46398347434898</v>
      </c>
      <c r="O17" s="23">
        <f>SUM(O9:O16)</f>
        <v>29463.7</v>
      </c>
      <c r="P17" s="23">
        <f>SUM(P9:P16)</f>
        <v>27702.4942</v>
      </c>
      <c r="Q17" s="23">
        <f>P17/O17*100</f>
        <v>94.02245542820488</v>
      </c>
      <c r="R17" s="23">
        <f>SUM(R9:R16)</f>
        <v>70813.8</v>
      </c>
      <c r="S17" s="23">
        <f>SUM(S9:S16)</f>
        <v>71404.8022</v>
      </c>
      <c r="T17" s="23">
        <f>S17/R17*100</f>
        <v>100.83458619647583</v>
      </c>
      <c r="U17" s="23">
        <f>SUM(U9:U16)</f>
        <v>150232.7</v>
      </c>
      <c r="V17" s="23">
        <f>SUM(V9:V16)</f>
        <v>163609.4514</v>
      </c>
      <c r="W17" s="23">
        <f>V17/U17*100</f>
        <v>108.90402116183759</v>
      </c>
      <c r="X17" s="23">
        <f>SUM(X9:X16)</f>
        <v>22647.6</v>
      </c>
      <c r="Y17" s="23">
        <f>SUM(Y9:Y16)</f>
        <v>23264.006</v>
      </c>
      <c r="Z17" s="23">
        <f>Y17/X17*100</f>
        <v>102.72172768858512</v>
      </c>
      <c r="AA17" s="23">
        <f>SUM(AA9:AA16)</f>
        <v>8900</v>
      </c>
      <c r="AB17" s="23">
        <f>SUM(AB9:AB16)</f>
        <v>7366.7</v>
      </c>
      <c r="AC17" s="23">
        <f>AB17/AA17*100</f>
        <v>82.77191011235955</v>
      </c>
      <c r="AD17" s="23">
        <f aca="true" t="shared" si="20" ref="AD17:AS17">SUM(AD9:AD16)</f>
        <v>0</v>
      </c>
      <c r="AE17" s="23">
        <f t="shared" si="20"/>
        <v>0</v>
      </c>
      <c r="AF17" s="23">
        <f t="shared" si="20"/>
        <v>0</v>
      </c>
      <c r="AG17" s="23">
        <f t="shared" si="20"/>
        <v>0</v>
      </c>
      <c r="AH17" s="23">
        <f t="shared" si="20"/>
        <v>994805</v>
      </c>
      <c r="AI17" s="23">
        <f t="shared" si="20"/>
        <v>995038.709</v>
      </c>
      <c r="AJ17" s="23">
        <f t="shared" si="20"/>
        <v>31936.4</v>
      </c>
      <c r="AK17" s="23">
        <f t="shared" si="20"/>
        <v>31936.4</v>
      </c>
      <c r="AL17" s="23">
        <f t="shared" si="20"/>
        <v>0</v>
      </c>
      <c r="AM17" s="23">
        <f t="shared" si="20"/>
        <v>0</v>
      </c>
      <c r="AN17" s="23">
        <f t="shared" si="20"/>
        <v>0</v>
      </c>
      <c r="AO17" s="23">
        <f t="shared" si="20"/>
        <v>0</v>
      </c>
      <c r="AP17" s="23">
        <f t="shared" si="20"/>
        <v>0</v>
      </c>
      <c r="AQ17" s="23">
        <f t="shared" si="20"/>
        <v>0</v>
      </c>
      <c r="AR17" s="23">
        <f t="shared" si="20"/>
        <v>334630.89999999997</v>
      </c>
      <c r="AS17" s="23">
        <f t="shared" si="20"/>
        <v>339571.7914</v>
      </c>
      <c r="AT17" s="23">
        <f>AS17/AR17*100</f>
        <v>101.47651977148556</v>
      </c>
      <c r="AU17" s="23">
        <f aca="true" t="shared" si="21" ref="AU17:CL17">SUM(AU9:AU16)</f>
        <v>271474.5</v>
      </c>
      <c r="AV17" s="23">
        <f t="shared" si="21"/>
        <v>256842.66340000002</v>
      </c>
      <c r="AW17" s="23">
        <f t="shared" si="21"/>
        <v>55041.399999999994</v>
      </c>
      <c r="AX17" s="23">
        <f t="shared" si="21"/>
        <v>53472.84</v>
      </c>
      <c r="AY17" s="23">
        <f t="shared" si="21"/>
        <v>0</v>
      </c>
      <c r="AZ17" s="23">
        <f t="shared" si="21"/>
        <v>0</v>
      </c>
      <c r="BA17" s="23">
        <f t="shared" si="21"/>
        <v>8115</v>
      </c>
      <c r="BB17" s="23">
        <f t="shared" si="21"/>
        <v>29256.288</v>
      </c>
      <c r="BC17" s="23">
        <f t="shared" si="21"/>
        <v>0</v>
      </c>
      <c r="BD17" s="23">
        <f t="shared" si="21"/>
        <v>0</v>
      </c>
      <c r="BE17" s="23">
        <f t="shared" si="21"/>
        <v>25325.6</v>
      </c>
      <c r="BF17" s="23">
        <f t="shared" si="21"/>
        <v>25339.7</v>
      </c>
      <c r="BG17" s="23">
        <f t="shared" si="21"/>
        <v>1000</v>
      </c>
      <c r="BH17" s="23">
        <f t="shared" si="21"/>
        <v>1156.9</v>
      </c>
      <c r="BI17" s="23">
        <f t="shared" si="21"/>
        <v>76995.6</v>
      </c>
      <c r="BJ17" s="23">
        <f t="shared" si="21"/>
        <v>66554.337</v>
      </c>
      <c r="BK17" s="23">
        <f t="shared" si="21"/>
        <v>26215.3</v>
      </c>
      <c r="BL17" s="23">
        <f t="shared" si="21"/>
        <v>21159.444199999998</v>
      </c>
      <c r="BM17" s="23">
        <f t="shared" si="21"/>
        <v>35.6</v>
      </c>
      <c r="BN17" s="23">
        <f t="shared" si="21"/>
        <v>187.41500000000002</v>
      </c>
      <c r="BO17" s="23">
        <f t="shared" si="21"/>
        <v>0</v>
      </c>
      <c r="BP17" s="23">
        <f t="shared" si="21"/>
        <v>15.15</v>
      </c>
      <c r="BQ17" s="23">
        <f t="shared" si="21"/>
        <v>3550</v>
      </c>
      <c r="BR17" s="23">
        <f t="shared" si="21"/>
        <v>7958.9</v>
      </c>
      <c r="BS17" s="23">
        <f t="shared" si="21"/>
        <v>25403.0608</v>
      </c>
      <c r="BT17" s="23">
        <f t="shared" si="21"/>
        <v>25817.2415</v>
      </c>
      <c r="BU17" s="23">
        <f t="shared" si="21"/>
        <v>20</v>
      </c>
      <c r="BV17" s="23">
        <f t="shared" si="21"/>
        <v>1775739.9608</v>
      </c>
      <c r="BW17" s="23">
        <f t="shared" si="21"/>
        <v>1786943.9977000002</v>
      </c>
      <c r="BX17" s="23">
        <f t="shared" si="21"/>
        <v>0</v>
      </c>
      <c r="BY17" s="23">
        <f t="shared" si="21"/>
        <v>0</v>
      </c>
      <c r="BZ17" s="23">
        <f t="shared" si="21"/>
        <v>40000</v>
      </c>
      <c r="CA17" s="23">
        <f t="shared" si="21"/>
        <v>40000</v>
      </c>
      <c r="CB17" s="23">
        <f t="shared" si="21"/>
        <v>0</v>
      </c>
      <c r="CC17" s="23">
        <f t="shared" si="21"/>
        <v>0</v>
      </c>
      <c r="CD17" s="23">
        <f t="shared" si="21"/>
        <v>2180</v>
      </c>
      <c r="CE17" s="23">
        <f t="shared" si="21"/>
        <v>9449</v>
      </c>
      <c r="CF17" s="23">
        <f t="shared" si="21"/>
        <v>0</v>
      </c>
      <c r="CG17" s="23">
        <f t="shared" si="21"/>
        <v>0</v>
      </c>
      <c r="CH17" s="23">
        <f t="shared" si="21"/>
        <v>6294.0560000000005</v>
      </c>
      <c r="CI17" s="23">
        <f t="shared" si="21"/>
        <v>6294.0560000000005</v>
      </c>
      <c r="CJ17" s="23">
        <f t="shared" si="21"/>
        <v>0</v>
      </c>
      <c r="CK17" s="23">
        <f t="shared" si="21"/>
        <v>48474.056</v>
      </c>
      <c r="CL17" s="23">
        <f t="shared" si="21"/>
        <v>55743.056</v>
      </c>
    </row>
    <row r="18" spans="1:90" ht="17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</row>
    <row r="19" spans="1:90" ht="17.25">
      <c r="A19" s="13"/>
      <c r="B19" s="13"/>
      <c r="C19" s="13"/>
      <c r="D19" s="13"/>
      <c r="E19" s="13"/>
      <c r="F19" s="13"/>
      <c r="G19" s="13"/>
      <c r="H19" s="34"/>
      <c r="I19" s="34"/>
      <c r="J19" s="34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</row>
    <row r="20" spans="1:90" ht="17.25">
      <c r="A20" s="13"/>
      <c r="B20" s="13"/>
      <c r="C20" s="13"/>
      <c r="D20" s="13"/>
      <c r="E20" s="13"/>
      <c r="F20" s="13"/>
      <c r="G20" s="13"/>
      <c r="H20" s="13"/>
      <c r="I20" s="34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</row>
    <row r="21" spans="1:90" ht="17.25">
      <c r="A21" s="13"/>
      <c r="B21" s="13"/>
      <c r="C21" s="13"/>
      <c r="D21" s="13"/>
      <c r="E21" s="13"/>
      <c r="F21" s="13"/>
      <c r="G21" s="13"/>
      <c r="H21" s="13"/>
      <c r="I21" s="3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</row>
    <row r="22" spans="1:90" ht="17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</row>
    <row r="23" spans="1:90" ht="17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</row>
    <row r="24" spans="1:90" ht="17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</row>
    <row r="25" spans="1:90" ht="17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</row>
    <row r="26" spans="1:90" ht="17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</row>
    <row r="27" spans="1:90" ht="17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</row>
    <row r="28" spans="1:90" ht="17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</row>
    <row r="29" spans="1:90" ht="17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</row>
    <row r="30" spans="1:90" ht="17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</row>
    <row r="31" spans="1:90" ht="17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</row>
    <row r="32" spans="1:90" ht="17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</row>
    <row r="33" spans="1:90" ht="17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</row>
    <row r="34" spans="1:90" ht="17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</row>
    <row r="35" spans="1:90" ht="17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</row>
    <row r="36" spans="1:90" ht="17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</row>
    <row r="37" spans="1:90" ht="17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</row>
    <row r="38" spans="1:90" ht="17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</row>
    <row r="39" spans="1:90" ht="17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</row>
    <row r="40" spans="1:90" ht="17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</row>
    <row r="41" spans="1:90" ht="17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</row>
    <row r="42" spans="1:90" ht="17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</row>
    <row r="43" spans="1:90" ht="17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</row>
    <row r="44" spans="1:90" ht="17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</row>
    <row r="45" spans="1:90" ht="17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</row>
    <row r="46" spans="1:90" ht="17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</row>
    <row r="47" spans="1:90" ht="17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</row>
    <row r="48" spans="1:90" ht="17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</row>
    <row r="49" spans="1:90" ht="17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</row>
    <row r="50" spans="1:90" ht="17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</row>
    <row r="51" spans="1:90" ht="17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</row>
    <row r="52" spans="1:90" ht="17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</row>
    <row r="53" spans="1:90" ht="17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</row>
    <row r="54" spans="1:90" ht="17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</row>
    <row r="55" spans="1:90" ht="17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</row>
    <row r="56" spans="1:90" ht="17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</row>
    <row r="57" spans="1:90" ht="17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</row>
    <row r="58" spans="1:90" ht="17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</row>
    <row r="59" spans="1:90" ht="17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</row>
    <row r="60" spans="1:90" ht="17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</row>
    <row r="61" spans="1:90" ht="17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</row>
    <row r="62" spans="1:90" ht="17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</row>
    <row r="63" spans="1:90" ht="17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</row>
    <row r="64" spans="1:90" ht="17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</row>
    <row r="65" spans="1:90" ht="17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</row>
    <row r="66" spans="1:90" ht="17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</row>
    <row r="67" spans="1:90" ht="17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</row>
    <row r="68" spans="1:90" ht="17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</row>
    <row r="69" spans="1:90" ht="17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</row>
    <row r="70" spans="1:90" ht="17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</row>
    <row r="71" spans="1:90" ht="17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</row>
    <row r="72" spans="1:90" ht="17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</row>
    <row r="73" spans="1:90" ht="17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</row>
    <row r="74" spans="1:90" ht="17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</row>
    <row r="75" spans="1:90" ht="17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</row>
    <row r="76" spans="1:90" ht="17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</row>
    <row r="77" spans="1:90" ht="17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</row>
    <row r="78" spans="1:90" ht="17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</row>
    <row r="79" spans="1:90" ht="17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</row>
    <row r="80" spans="1:90" ht="17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</row>
    <row r="81" spans="1:90" ht="17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</row>
    <row r="82" spans="1:90" ht="17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</row>
    <row r="83" spans="1:90" ht="17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</row>
    <row r="84" spans="1:90" ht="17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</row>
    <row r="85" spans="1:90" ht="17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</row>
    <row r="86" spans="1:90" ht="17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</row>
    <row r="87" spans="1:90" ht="17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</row>
    <row r="88" spans="1:90" ht="17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</row>
    <row r="89" spans="1:90" ht="17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</row>
    <row r="90" spans="1:90" ht="17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</row>
    <row r="91" spans="1:90" ht="17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</row>
    <row r="92" spans="1:90" ht="17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</row>
    <row r="93" spans="1:90" ht="17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</row>
    <row r="94" spans="1:90" ht="17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</row>
    <row r="95" spans="1:90" ht="17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</row>
    <row r="96" spans="1:90" ht="17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</row>
    <row r="97" spans="1:90" ht="17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</row>
    <row r="98" spans="1:90" ht="17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</row>
    <row r="99" spans="1:90" ht="17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</row>
    <row r="100" spans="1:90" ht="17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</row>
    <row r="101" spans="1:90" ht="17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</row>
    <row r="102" spans="1:90" ht="17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</row>
    <row r="103" spans="1:90" ht="17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</row>
    <row r="104" spans="1:90" ht="17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</row>
    <row r="105" spans="1:90" ht="17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</row>
    <row r="106" spans="1:90" ht="17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</row>
    <row r="107" spans="1:90" ht="17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</row>
    <row r="108" spans="1:90" ht="17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</row>
    <row r="109" spans="1:90" ht="17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</row>
    <row r="110" spans="1:90" ht="17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</row>
    <row r="111" spans="1:90" ht="17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</row>
    <row r="112" spans="1:90" ht="17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</row>
    <row r="113" spans="1:90" ht="17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</row>
    <row r="114" spans="1:90" ht="17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</row>
    <row r="115" spans="1:90" ht="17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</row>
    <row r="116" spans="1:90" ht="17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</row>
    <row r="117" spans="1:90" ht="17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</row>
    <row r="118" spans="1:90" ht="17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</row>
    <row r="119" spans="1:90" ht="17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</row>
    <row r="120" spans="1:90" ht="17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</row>
    <row r="121" spans="1:90" ht="17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</row>
    <row r="122" spans="1:90" ht="17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</row>
    <row r="123" spans="1:90" ht="17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</row>
    <row r="124" spans="1:90" ht="17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</row>
    <row r="125" spans="1:90" ht="17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</row>
    <row r="126" spans="1:90" ht="17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</row>
    <row r="127" spans="1:90" ht="17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</row>
    <row r="128" spans="1:90" ht="17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</row>
    <row r="129" spans="1:90" ht="17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</row>
    <row r="130" spans="1:90" ht="17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</row>
    <row r="131" spans="1:90" ht="17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</row>
    <row r="132" spans="1:90" ht="17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</row>
    <row r="133" spans="1:90" ht="17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</row>
    <row r="134" spans="1:90" ht="17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</row>
    <row r="135" spans="1:90" ht="17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</row>
    <row r="136" spans="1:90" ht="17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</row>
    <row r="137" spans="1:90" ht="17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</row>
    <row r="138" spans="1:90" ht="17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</row>
    <row r="139" spans="1:90" ht="17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</row>
    <row r="140" spans="1:90" ht="17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</row>
    <row r="141" spans="1:90" ht="17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</row>
    <row r="142" spans="1:90" ht="17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</row>
    <row r="143" spans="1:90" ht="17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</row>
    <row r="144" spans="1:90" ht="17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</row>
    <row r="145" spans="1:90" ht="17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</row>
    <row r="146" spans="1:90" ht="17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</row>
    <row r="147" spans="1:90" ht="17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</row>
    <row r="148" spans="1:90" ht="17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</row>
    <row r="149" spans="1:90" ht="17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</row>
    <row r="150" spans="1:90" ht="17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</row>
    <row r="151" spans="1:90" ht="17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</row>
    <row r="152" spans="1:90" ht="17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</row>
    <row r="153" spans="1:90" ht="17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</row>
    <row r="154" spans="1:90" ht="17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</row>
    <row r="155" spans="1:90" ht="17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</row>
    <row r="156" spans="1:90" ht="17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</row>
    <row r="157" spans="1:90" ht="17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</row>
    <row r="158" spans="1:90" ht="17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</row>
    <row r="159" spans="1:90" ht="17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</row>
    <row r="160" spans="1:90" ht="17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</row>
    <row r="161" spans="1:90" ht="17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</row>
    <row r="162" spans="1:90" ht="17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</row>
    <row r="163" spans="1:90" ht="17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</row>
    <row r="164" spans="1:90" ht="17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</row>
    <row r="165" spans="1:90" ht="17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</row>
    <row r="166" spans="1:90" ht="17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</row>
    <row r="167" spans="1:90" ht="17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</row>
    <row r="168" spans="1:90" ht="17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</row>
    <row r="169" spans="1:90" ht="17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</row>
    <row r="170" spans="1:90" ht="17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</row>
    <row r="171" spans="1:90" ht="17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</row>
    <row r="172" spans="1:90" ht="17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</row>
    <row r="173" spans="1:90" ht="17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</row>
    <row r="174" spans="1:90" ht="17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</row>
    <row r="175" spans="1:90" ht="17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</row>
    <row r="176" spans="1:90" ht="17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</row>
    <row r="177" spans="1:90" ht="17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</row>
    <row r="178" spans="1:90" ht="17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</row>
    <row r="179" spans="1:90" ht="17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</row>
    <row r="180" spans="1:90" ht="17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</row>
    <row r="181" spans="1:90" ht="17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</row>
    <row r="182" spans="1:90" ht="17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</row>
    <row r="183" spans="1:90" ht="17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</row>
    <row r="184" spans="1:90" ht="17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</row>
    <row r="185" spans="1:90" ht="17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</row>
    <row r="186" spans="1:90" ht="17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</row>
    <row r="187" spans="1:90" ht="17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</row>
    <row r="188" spans="1:90" ht="17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</row>
    <row r="189" spans="1:90" ht="17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</row>
    <row r="190" spans="1:90" ht="17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</row>
    <row r="191" spans="1:90" ht="17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</row>
    <row r="192" spans="1:90" ht="17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</row>
    <row r="193" spans="1:90" ht="17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</row>
    <row r="194" spans="1:90" ht="17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</row>
    <row r="195" spans="1:90" ht="17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</row>
    <row r="196" spans="1:90" ht="17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</row>
    <row r="197" spans="1:90" ht="17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</row>
    <row r="198" spans="1:90" ht="17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</row>
    <row r="199" spans="1:90" ht="17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</row>
    <row r="200" spans="1:90" ht="17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</row>
    <row r="201" spans="1:90" ht="17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</row>
    <row r="202" spans="1:90" ht="17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</row>
    <row r="203" spans="1:90" ht="17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</row>
    <row r="204" spans="1:90" ht="17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</row>
    <row r="205" spans="1:90" ht="17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</row>
    <row r="206" spans="1:90" ht="17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</row>
    <row r="207" spans="1:90" ht="17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</row>
    <row r="208" spans="1:90" ht="17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</row>
    <row r="209" spans="1:90" ht="17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</row>
    <row r="210" spans="1:90" ht="17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</row>
    <row r="211" spans="1:90" ht="17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</row>
    <row r="212" spans="1:90" ht="17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</row>
    <row r="213" spans="1:90" ht="17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</row>
    <row r="214" spans="1:90" ht="17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</row>
    <row r="215" spans="1:90" ht="17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</row>
    <row r="216" spans="1:90" ht="17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</row>
    <row r="217" spans="1:90" ht="17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</row>
    <row r="218" spans="1:90" ht="17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</row>
    <row r="219" spans="1:90" ht="17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</row>
    <row r="220" spans="1:90" ht="17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</row>
    <row r="221" spans="1:90" ht="17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</row>
    <row r="222" spans="1:90" ht="17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</row>
    <row r="223" spans="1:90" ht="17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</row>
    <row r="224" spans="1:90" ht="17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</row>
    <row r="225" spans="1:90" ht="17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</row>
    <row r="226" spans="1:90" ht="17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</row>
    <row r="227" spans="1:90" ht="17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</row>
    <row r="228" spans="1:90" ht="17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</row>
    <row r="229" spans="1:90" ht="17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</row>
    <row r="230" spans="1:90" ht="17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</row>
    <row r="231" spans="1:90" ht="17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</row>
    <row r="232" spans="1:90" ht="17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</row>
    <row r="233" spans="1:90" ht="17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</row>
    <row r="234" spans="1:90" ht="17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</row>
    <row r="235" spans="1:90" ht="17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</row>
    <row r="236" spans="1:90" ht="17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</row>
    <row r="237" spans="1:90" ht="17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</row>
    <row r="238" spans="1:90" ht="17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</row>
    <row r="239" spans="1:90" ht="17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</row>
    <row r="240" spans="1:90" ht="17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</row>
    <row r="241" spans="1:90" ht="17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</row>
    <row r="242" spans="1:90" ht="17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</row>
    <row r="243" spans="1:90" ht="17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</row>
    <row r="244" spans="1:90" ht="17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</row>
    <row r="245" spans="1:90" ht="17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</row>
    <row r="246" spans="1:90" ht="17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</row>
    <row r="247" spans="1:90" ht="17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</row>
    <row r="248" spans="1:90" ht="17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</row>
    <row r="249" spans="1:90" ht="17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</row>
    <row r="250" spans="1:90" ht="17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</row>
    <row r="251" spans="1:90" ht="17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</row>
    <row r="252" spans="1:90" ht="17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</row>
    <row r="253" spans="1:90" ht="17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</row>
    <row r="254" spans="1:90" ht="17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</row>
    <row r="255" spans="1:90" ht="17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</row>
    <row r="256" spans="1:90" ht="17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</row>
    <row r="257" spans="1:90" ht="17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</row>
    <row r="258" spans="1:90" ht="17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</row>
    <row r="259" spans="1:90" ht="17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</row>
    <row r="260" spans="1:90" ht="17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</row>
    <row r="261" spans="1:90" ht="17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</row>
    <row r="262" spans="1:90" ht="17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</row>
    <row r="263" spans="1:90" ht="17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</row>
    <row r="264" spans="1:90" ht="17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</row>
    <row r="265" spans="1:90" ht="17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</row>
    <row r="266" spans="1:90" ht="17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</row>
    <row r="267" spans="1:90" ht="17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</row>
    <row r="268" spans="1:90" ht="17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</row>
    <row r="269" spans="1:90" ht="17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</row>
    <row r="270" spans="1:90" ht="17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</row>
    <row r="271" spans="1:90" ht="17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</row>
    <row r="272" spans="1:90" ht="17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</row>
    <row r="273" spans="1:90" ht="17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</row>
    <row r="274" spans="1:90" ht="17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</row>
    <row r="275" spans="1:90" ht="17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</row>
    <row r="276" spans="1:90" ht="17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</row>
    <row r="277" spans="1:90" ht="17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</row>
    <row r="278" spans="1:90" ht="17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</row>
    <row r="279" spans="1:90" ht="17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</row>
    <row r="280" spans="1:90" ht="17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</row>
    <row r="281" spans="1:90" ht="17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</row>
    <row r="282" spans="1:90" ht="17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</row>
    <row r="283" spans="1:90" ht="17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</row>
    <row r="284" spans="1:90" ht="17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</row>
    <row r="285" spans="1:90" ht="17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</row>
    <row r="286" spans="1:90" ht="17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</row>
    <row r="287" spans="1:90" ht="17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</row>
    <row r="288" spans="1:90" ht="17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</row>
    <row r="289" spans="1:90" ht="17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</row>
    <row r="290" spans="1:90" ht="17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</row>
    <row r="291" spans="1:90" ht="17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</row>
    <row r="292" spans="1:90" ht="17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</row>
    <row r="293" spans="1:90" ht="17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</row>
    <row r="294" spans="1:90" ht="17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</row>
    <row r="295" spans="1:90" ht="17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</row>
    <row r="296" spans="1:90" ht="17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</row>
    <row r="297" spans="1:90" ht="17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</row>
    <row r="298" spans="1:90" ht="17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</row>
    <row r="299" spans="1:90" ht="17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</row>
    <row r="300" spans="1:90" ht="17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</row>
    <row r="301" spans="1:90" ht="17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</row>
    <row r="302" spans="1:90" ht="17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</row>
    <row r="303" spans="1:90" ht="17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</row>
    <row r="304" spans="1:90" ht="17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</row>
    <row r="305" spans="1:90" ht="17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</row>
    <row r="306" spans="1:90" ht="17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</row>
    <row r="307" spans="1:90" ht="17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</row>
    <row r="308" spans="1:90" ht="17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</row>
    <row r="309" spans="1:90" ht="17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</row>
    <row r="310" spans="1:90" ht="17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</row>
    <row r="311" spans="1:90" ht="17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</row>
    <row r="312" spans="1:90" ht="17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</row>
    <row r="313" spans="1:90" ht="17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</row>
    <row r="314" spans="1:90" ht="17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</row>
    <row r="315" spans="1:90" ht="17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</row>
    <row r="316" spans="1:90" ht="17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</row>
    <row r="317" spans="1:90" ht="17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</row>
    <row r="318" spans="1:90" ht="17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</row>
    <row r="319" spans="1:90" ht="17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</row>
    <row r="320" spans="1:90" ht="17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</row>
    <row r="321" spans="1:90" ht="17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</row>
    <row r="322" spans="1:90" ht="17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</row>
    <row r="323" spans="1:90" ht="17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</row>
    <row r="324" spans="1:90" ht="17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</row>
    <row r="325" spans="1:90" ht="17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</row>
    <row r="326" spans="1:90" ht="17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</row>
    <row r="327" spans="1:90" ht="17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</row>
    <row r="328" spans="1:90" ht="17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</row>
    <row r="329" spans="1:90" ht="17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</row>
    <row r="330" spans="1:90" ht="17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</row>
    <row r="331" spans="1:90" ht="17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</row>
    <row r="332" spans="1:90" ht="17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</row>
    <row r="333" spans="1:90" ht="17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</row>
    <row r="334" spans="1:90" ht="17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</row>
    <row r="335" spans="1:90" ht="17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</row>
    <row r="336" spans="1:90" ht="17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</row>
    <row r="337" spans="1:90" ht="17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</row>
    <row r="338" spans="1:90" ht="17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</row>
    <row r="339" spans="1:90" ht="17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</row>
    <row r="340" spans="1:90" ht="17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</row>
    <row r="341" spans="1:90" ht="17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</row>
    <row r="342" spans="1:90" ht="17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</row>
    <row r="343" spans="1:90" ht="17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</row>
    <row r="344" spans="1:90" ht="17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</row>
    <row r="345" spans="1:90" ht="17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</row>
    <row r="346" spans="1:90" ht="17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</row>
    <row r="347" spans="1:90" ht="17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</row>
    <row r="348" spans="1:90" ht="17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</row>
    <row r="349" spans="1:90" ht="17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</row>
    <row r="350" spans="1:90" ht="17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</row>
    <row r="351" spans="1:90" ht="17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</row>
    <row r="352" spans="1:90" ht="17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</row>
    <row r="353" spans="1:90" ht="17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</row>
    <row r="354" spans="1:90" ht="17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</row>
    <row r="355" spans="1:90" ht="17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</row>
    <row r="356" spans="1:90" ht="17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</row>
    <row r="357" spans="1:90" ht="17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</row>
    <row r="358" spans="1:90" ht="17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</row>
    <row r="359" spans="1:90" ht="17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</row>
    <row r="360" spans="1:90" ht="17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</row>
    <row r="361" spans="1:90" ht="17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</row>
    <row r="362" spans="1:90" ht="17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</row>
    <row r="363" spans="1:90" ht="17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</row>
    <row r="364" spans="1:90" ht="17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</row>
    <row r="365" spans="1:90" ht="17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</row>
    <row r="366" spans="1:90" ht="17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</row>
    <row r="367" spans="1:90" ht="17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</row>
    <row r="368" spans="1:90" ht="17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</row>
    <row r="369" spans="1:90" ht="17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</row>
    <row r="370" spans="1:90" ht="17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</row>
    <row r="371" spans="1:90" ht="17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</row>
    <row r="372" spans="1:90" ht="17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</row>
    <row r="373" spans="1:90" ht="17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</row>
    <row r="374" spans="1:90" ht="17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</row>
    <row r="375" spans="1:90" ht="17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</row>
    <row r="376" spans="1:90" ht="17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</row>
    <row r="377" spans="1:90" ht="17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</row>
    <row r="378" spans="1:90" ht="17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</row>
    <row r="379" spans="1:90" ht="17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</row>
    <row r="380" spans="1:90" ht="17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</row>
    <row r="381" spans="1:90" ht="17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</row>
    <row r="382" spans="1:90" ht="17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</row>
    <row r="383" spans="1:90" ht="17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</row>
    <row r="384" spans="1:90" ht="17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</row>
    <row r="385" spans="1:90" ht="17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</row>
    <row r="386" spans="1:90" ht="17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</row>
    <row r="387" spans="1:90" ht="17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</row>
    <row r="388" spans="1:90" ht="17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</row>
    <row r="389" spans="1:90" ht="17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</row>
    <row r="390" spans="1:90" ht="17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</row>
    <row r="391" spans="1:90" ht="17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</row>
    <row r="392" spans="1:90" ht="17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</row>
    <row r="393" spans="1:90" ht="17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</row>
    <row r="394" spans="1:90" ht="17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</row>
    <row r="395" spans="1:90" ht="17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</row>
    <row r="396" spans="1:90" ht="17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</row>
    <row r="397" spans="1:90" ht="17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</row>
    <row r="398" spans="1:90" ht="17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</row>
    <row r="399" spans="1:90" ht="17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</row>
    <row r="400" spans="1:90" ht="17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</row>
    <row r="401" spans="1:90" ht="17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</row>
    <row r="402" spans="1:90" ht="17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</row>
    <row r="403" spans="1:90" ht="17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</row>
    <row r="404" spans="1:90" ht="17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</row>
    <row r="405" spans="1:90" ht="17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</row>
    <row r="406" spans="1:90" ht="17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</row>
    <row r="407" spans="1:90" ht="17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</row>
    <row r="408" spans="1:90" ht="17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</row>
    <row r="409" spans="1:90" ht="17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</row>
    <row r="410" spans="1:90" ht="17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</row>
    <row r="411" spans="1:90" ht="17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</row>
    <row r="412" spans="1:90" ht="17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</row>
    <row r="413" spans="1:90" ht="17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</row>
    <row r="414" spans="1:90" ht="17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</row>
    <row r="415" spans="1:90" ht="17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</row>
    <row r="416" spans="1:90" ht="17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</row>
    <row r="417" spans="1:90" ht="17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</row>
    <row r="418" spans="1:90" ht="17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</row>
    <row r="419" spans="1:90" ht="17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</row>
    <row r="420" spans="1:90" ht="17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</row>
    <row r="421" spans="1:90" ht="17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</row>
    <row r="422" spans="1:90" ht="17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</row>
    <row r="423" spans="1:90" ht="17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</row>
    <row r="424" spans="1:90" ht="17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</row>
    <row r="425" spans="1:90" ht="17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</row>
    <row r="426" spans="1:90" ht="17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</row>
    <row r="427" spans="1:90" ht="17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</row>
    <row r="428" spans="1:90" ht="17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</row>
    <row r="429" spans="1:90" ht="17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</row>
    <row r="430" spans="1:90" ht="17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</row>
    <row r="431" spans="1:90" ht="17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</row>
    <row r="432" spans="1:90" ht="17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</row>
    <row r="433" spans="1:90" ht="17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</row>
    <row r="434" spans="1:90" ht="17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</row>
    <row r="435" spans="1:90" ht="17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</row>
    <row r="436" spans="1:90" ht="17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</row>
    <row r="437" spans="1:90" ht="17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</row>
    <row r="438" spans="1:90" ht="17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</row>
    <row r="439" spans="1:90" ht="17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</row>
    <row r="440" spans="1:90" ht="17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</row>
    <row r="441" spans="1:90" ht="17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</row>
    <row r="442" spans="1:90" ht="17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</row>
    <row r="443" spans="1:90" ht="17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</row>
    <row r="444" spans="1:90" ht="17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</row>
    <row r="445" spans="1:90" ht="17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</row>
    <row r="446" spans="1:90" ht="17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</row>
    <row r="447" spans="1:90" ht="17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</row>
    <row r="448" spans="1:90" ht="17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</row>
    <row r="449" spans="1:90" ht="17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</row>
    <row r="450" spans="1:90" ht="17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</row>
    <row r="451" spans="1:90" ht="17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</row>
    <row r="452" spans="1:90" ht="17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</row>
    <row r="453" spans="1:90" ht="17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</row>
    <row r="454" spans="1:90" ht="17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</row>
    <row r="455" spans="1:90" ht="17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</row>
    <row r="456" spans="1:90" ht="17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</row>
    <row r="457" spans="1:90" ht="17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</row>
    <row r="458" spans="1:90" ht="17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</row>
    <row r="459" spans="1:90" ht="17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</row>
    <row r="460" spans="1:90" ht="17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</row>
    <row r="461" spans="1:90" ht="17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</row>
    <row r="462" spans="1:90" ht="17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</row>
    <row r="463" spans="1:90" ht="17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</row>
    <row r="464" spans="1:90" ht="17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</row>
    <row r="465" spans="1:90" ht="17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</row>
    <row r="466" spans="1:90" ht="17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</row>
    <row r="467" spans="1:90" ht="17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</row>
    <row r="468" spans="1:90" ht="17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</row>
    <row r="469" spans="1:90" ht="17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</row>
    <row r="470" spans="1:90" ht="17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</row>
    <row r="471" spans="1:90" ht="17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</row>
    <row r="472" spans="1:90" ht="17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</row>
    <row r="473" spans="1:90" ht="17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</row>
    <row r="474" spans="1:90" ht="17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</row>
    <row r="475" spans="1:90" ht="17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</row>
    <row r="476" spans="1:90" ht="17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</row>
    <row r="477" spans="1:90" ht="17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</row>
    <row r="478" spans="1:90" ht="17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</row>
    <row r="479" spans="1:90" ht="17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</row>
    <row r="480" spans="1:90" ht="17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</row>
    <row r="481" spans="1:90" ht="17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</row>
    <row r="482" spans="1:90" ht="17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</row>
    <row r="483" spans="1:90" ht="17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</row>
    <row r="484" spans="1:90" ht="17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</row>
    <row r="485" spans="1:90" ht="17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</row>
    <row r="486" spans="1:90" ht="17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</row>
    <row r="487" spans="1:90" ht="17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</row>
    <row r="488" spans="1:90" ht="17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</row>
    <row r="489" spans="1:90" ht="17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</row>
    <row r="490" spans="1:90" ht="17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</row>
    <row r="491" spans="1:90" ht="17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</row>
  </sheetData>
  <sheetProtection/>
  <protectedRanges>
    <protectedRange sqref="BX9:CJ16" name="Range6_1"/>
    <protectedRange sqref="C12:D16 C9:D10" name="Range1_1_1"/>
  </protectedRanges>
  <mergeCells count="58">
    <mergeCell ref="CK4:CL6"/>
    <mergeCell ref="A1:N1"/>
    <mergeCell ref="A2:N2"/>
    <mergeCell ref="CD5:CI5"/>
    <mergeCell ref="BS5:BT6"/>
    <mergeCell ref="AL6:AM6"/>
    <mergeCell ref="BZ6:CA6"/>
    <mergeCell ref="BX6:BY6"/>
    <mergeCell ref="F4:H6"/>
    <mergeCell ref="L6:N6"/>
    <mergeCell ref="D4:D7"/>
    <mergeCell ref="AA6:AC6"/>
    <mergeCell ref="I4:K6"/>
    <mergeCell ref="BA6:BB6"/>
    <mergeCell ref="BQ5:BR6"/>
    <mergeCell ref="R6:T6"/>
    <mergeCell ref="BM5:BN5"/>
    <mergeCell ref="BM6:BN6"/>
    <mergeCell ref="BO5:BP6"/>
    <mergeCell ref="AR5:BB5"/>
    <mergeCell ref="O6:Q6"/>
    <mergeCell ref="L5:AE5"/>
    <mergeCell ref="A4:A7"/>
    <mergeCell ref="E4:E7"/>
    <mergeCell ref="BK5:BL5"/>
    <mergeCell ref="BK6:BL6"/>
    <mergeCell ref="AR6:AT6"/>
    <mergeCell ref="AU6:AV6"/>
    <mergeCell ref="B4:B7"/>
    <mergeCell ref="C4:C7"/>
    <mergeCell ref="AF6:AG6"/>
    <mergeCell ref="AP5:AQ6"/>
    <mergeCell ref="AD6:AE6"/>
    <mergeCell ref="AH6:AI6"/>
    <mergeCell ref="AJ6:AK6"/>
    <mergeCell ref="U6:W6"/>
    <mergeCell ref="X6:Z6"/>
    <mergeCell ref="AF5:AO5"/>
    <mergeCell ref="CJ4:CJ7"/>
    <mergeCell ref="BX4:CI4"/>
    <mergeCell ref="CB5:CC6"/>
    <mergeCell ref="AY6:AZ6"/>
    <mergeCell ref="BI6:BJ6"/>
    <mergeCell ref="BC6:BD6"/>
    <mergeCell ref="CH6:CI6"/>
    <mergeCell ref="BG6:BH6"/>
    <mergeCell ref="CD6:CE6"/>
    <mergeCell ref="CF6:CG6"/>
    <mergeCell ref="M3:N3"/>
    <mergeCell ref="BX5:CA5"/>
    <mergeCell ref="BV4:BW6"/>
    <mergeCell ref="AW6:AX6"/>
    <mergeCell ref="AN6:AO6"/>
    <mergeCell ref="BE6:BF6"/>
    <mergeCell ref="BI5:BJ5"/>
    <mergeCell ref="BC5:BH5"/>
    <mergeCell ref="BU4:BU7"/>
    <mergeCell ref="O3:P3"/>
  </mergeCells>
  <printOptions/>
  <pageMargins left="0.15748031496063" right="0.236220472440945" top="0.196850393700787" bottom="0.196850393700787" header="0.15748031496063" footer="0.196850393700787"/>
  <pageSetup horizontalDpi="600" verticalDpi="600" orientation="landscape" paperSize="9" scale="85" r:id="rId1"/>
  <colBreaks count="2" manualBreakCount="2">
    <brk id="60" max="65535" man="1"/>
    <brk id="7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2018-01-29T07:22:45Z</cp:lastPrinted>
  <dcterms:created xsi:type="dcterms:W3CDTF">2002-03-15T09:46:46Z</dcterms:created>
  <dcterms:modified xsi:type="dcterms:W3CDTF">2018-02-05T13:41:45Z</dcterms:modified>
  <cp:category/>
  <cp:version/>
  <cp:contentType/>
  <cp:contentStatus/>
</cp:coreProperties>
</file>