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</sheets>
  <definedNames>
    <definedName name="_xlnm.Print_Titles" localSheetId="0">'Mutqer'!$B:$B,'Mutqer'!$3:$8</definedName>
  </definedNames>
  <calcPr fullCalcOnLoad="1"/>
</workbook>
</file>

<file path=xl/sharedStrings.xml><?xml version="1.0" encoding="utf-8"?>
<sst xmlns="http://schemas.openxmlformats.org/spreadsheetml/2006/main" count="215" uniqueCount="99">
  <si>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</si>
  <si>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</si>
  <si>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</si>
  <si>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</si>
  <si>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</si>
  <si>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</si>
  <si>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</si>
  <si>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</si>
  <si>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</si>
  <si>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</si>
  <si>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</si>
  <si>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</si>
  <si>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</si>
  <si>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</si>
  <si>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</si>
  <si>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</si>
  <si>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</si>
  <si>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</si>
  <si>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</si>
  <si>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</si>
  <si>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տող 1000
ԸՆԴԱՄԵՆԸ  ԵԿԱՄՈՒՏՆԵՐ     
(տող 1100 + տող 1200+տող 1300)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</si>
  <si>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</si>
  <si>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</si>
  <si>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</si>
  <si>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</si>
  <si>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ԸՆԴԱՄԵՆԸ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</si>
  <si>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</si>
  <si>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</si>
  <si>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</si>
  <si>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</si>
  <si>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</si>
  <si>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</si>
  <si>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</si>
  <si>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</si>
  <si>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</si>
  <si>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</si>
  <si>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</si>
  <si>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</si>
  <si>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</si>
  <si>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</si>
  <si>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</si>
  <si>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</si>
  <si>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</si>
  <si>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</si>
  <si>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</si>
  <si>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</si>
  <si>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</si>
  <si>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</si>
  <si>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</si>
  <si>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</si>
  <si>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</si>
  <si>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</si>
  <si>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</si>
  <si>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</si>
  <si>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</si>
  <si>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</si>
  <si>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</si>
  <si>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</si>
  <si>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</si>
  <si>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</si>
  <si>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</si>
  <si>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</si>
  <si>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</si>
  <si>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</si>
  <si>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</si>
  <si>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</si>
  <si>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</si>
  <si>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</si>
  <si>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</si>
  <si>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</si>
  <si>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</si>
  <si>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</si>
  <si>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</si>
  <si>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</si>
  <si>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</si>
  <si>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</si>
  <si>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</si>
  <si>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</si>
  <si>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</si>
  <si>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</si>
  <si>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 xml:space="preserve"> ՀԱՇՎԵՏՎՈՒԹՅՈՒՆ</t>
  </si>
  <si>
    <t xml:space="preserve">Հորս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</si>
  <si>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</si>
  <si>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r>
      <t xml:space="preserve"> տող 1351
Տեղական վճարներ</t>
    </r>
  </si>
  <si>
    <r>
      <t xml:space="preserve"> տող 1352
Համայնքի վարչական տարածքում ինքնակամ կառուցված շենքերի, շինությունների օրինականացման համար վճարներ </t>
    </r>
  </si>
  <si>
    <r>
      <t xml:space="preserve"> տող 1260
2.6 Կապիտալ ներքին պաշտոնական դրամաշնորհներ` ստացված կառավարման այլ մակարդակներից</t>
    </r>
  </si>
  <si>
    <r>
  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</si>
  <si>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t>տող 1392
Վարչական բյուջեի պահուստային ֆոնդից ֆոնդային բյուջե կատարվող հատկացումներից մուտքեր</t>
    </r>
  </si>
  <si>
    <t xml:space="preserve">որից` 
Սեփական եկամուտներ
 (Ընդամենը եկամուտներ առանց          պաշտոնական դրամաշնորհների)                                                                                                              </t>
  </si>
  <si>
    <r>
      <t xml:space="preserve">տող 1341
Համայնքի սեփականություն հանդիսացող, այդ թվում` տիրազուրկ, համայնքին որպես սեփականություն անցած ապրանքների վաճառքից մուտքեր
</t>
    </r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</si>
  <si>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</si>
  <si>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բ) Պետական բյուջեից համայնքի վարչական բյուջեին տրամադրվող այլ դոտացիաներ </t>
  </si>
  <si>
    <r>
      <t xml:space="preserve">տող1251+1254
ա) Պետական բյուջեից ֆինանսական համահարթեցման սկզբունքով տրամադրվող դոտացիաներ 
</t>
    </r>
  </si>
  <si>
    <t>փաստացի կատարում</t>
  </si>
  <si>
    <t>կատարման %</t>
  </si>
  <si>
    <r>
  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</si>
  <si>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ՎԱՐՉԱԿԱՆ</t>
  </si>
  <si>
    <t xml:space="preserve"> ՀՀ ՎԱՅՈՑ ՁՈՐԻ ՄԱՐԶԻ  ՀԱՄԱՅՆՔՆԵՐԻ   ԲՅՈՒՋԵՏԱՅԻՆ   ԵԿԱՄՈՒՏՆԵՐԻ   ՀԱՇՎԱՐԿԱՅԻՆ ՑՈՒՑԱՆԻՇՆԵՐԻ ՎԵՐԱԲԵՐՅԱԼ 
01.08.2015թ.   դրությամբ </t>
  </si>
  <si>
    <t xml:space="preserve">ծրագիր 7-րդ ամիս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</si>
</sst>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0E+00"/>
    <numFmt numFmtId="193" formatCode="_-* #,##0.0_-;\-* #,##0.0_-;_-* &quot;-&quot;??_-;_-@_-"/>
    <numFmt numFmtId="194" formatCode="#,##0.00000"/>
    <numFmt numFmtId="195" formatCode="#,##0.000"/>
  </numFmts>
  <fonts count="29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7" borderId="1" applyNumberFormat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91" fontId="5" fillId="0" borderId="10" xfId="0" applyNumberFormat="1" applyFont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18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91" fontId="7" fillId="24" borderId="10" xfId="0" applyNumberFormat="1" applyFont="1" applyFill="1" applyBorder="1" applyAlignment="1" applyProtection="1">
      <alignment horizontal="right" vertical="center" wrapText="1"/>
      <protection/>
    </xf>
    <xf numFmtId="191" fontId="5" fillId="0" borderId="10" xfId="0" applyNumberFormat="1" applyFont="1" applyFill="1" applyBorder="1" applyAlignment="1" applyProtection="1">
      <alignment horizontal="right"/>
      <protection locked="0"/>
    </xf>
    <xf numFmtId="191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4" fontId="5" fillId="11" borderId="12" xfId="0" applyNumberFormat="1" applyFont="1" applyFill="1" applyBorder="1" applyAlignment="1">
      <alignment horizontal="center" vertical="center" wrapText="1"/>
    </xf>
    <xf numFmtId="4" fontId="5" fillId="11" borderId="15" xfId="0" applyNumberFormat="1" applyFont="1" applyFill="1" applyBorder="1" applyAlignment="1">
      <alignment horizontal="center" vertical="center" wrapText="1"/>
    </xf>
    <xf numFmtId="4" fontId="5" fillId="11" borderId="11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8" fillId="2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22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17" xfId="0" applyNumberFormat="1" applyFont="1" applyFill="1" applyBorder="1" applyAlignment="1" applyProtection="1">
      <alignment horizontal="center" vertical="center" wrapText="1"/>
      <protection/>
    </xf>
    <xf numFmtId="0" fontId="5" fillId="4" borderId="18" xfId="0" applyNumberFormat="1" applyFont="1" applyFill="1" applyBorder="1" applyAlignment="1" applyProtection="1">
      <alignment horizontal="center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3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15" xfId="0" applyNumberFormat="1" applyFont="1" applyFill="1" applyBorder="1" applyAlignment="1" applyProtection="1">
      <alignment horizontal="center" vertical="center" wrapText="1"/>
      <protection/>
    </xf>
    <xf numFmtId="0" fontId="8" fillId="4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741"/>
  <sheetViews>
    <sheetView tabSelected="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F60" sqref="DF60"/>
    </sheetView>
  </sheetViews>
  <sheetFormatPr defaultColWidth="8.796875" defaultRowHeight="15"/>
  <cols>
    <col min="1" max="1" width="0.8984375" style="1" hidden="1" customWidth="1"/>
    <col min="2" max="2" width="3.8984375" style="1" customWidth="1"/>
    <col min="3" max="3" width="16.59765625" style="1" customWidth="1"/>
    <col min="4" max="4" width="7.5" style="1" customWidth="1"/>
    <col min="5" max="5" width="8.69921875" style="1" customWidth="1"/>
    <col min="6" max="6" width="10.8984375" style="1" customWidth="1"/>
    <col min="7" max="7" width="8.5" style="1" customWidth="1"/>
    <col min="8" max="8" width="8.09765625" style="1" customWidth="1"/>
    <col min="9" max="9" width="6" style="1" customWidth="1"/>
    <col min="10" max="10" width="8.69921875" style="1" customWidth="1"/>
    <col min="11" max="11" width="8.3984375" style="1" customWidth="1"/>
    <col min="12" max="12" width="8.19921875" style="1" customWidth="1"/>
    <col min="13" max="13" width="5.69921875" style="1" customWidth="1"/>
    <col min="14" max="14" width="8.5" style="1" customWidth="1"/>
    <col min="15" max="16" width="8" style="1" customWidth="1"/>
    <col min="17" max="17" width="5.8984375" style="1" customWidth="1"/>
    <col min="18" max="18" width="8.3984375" style="1" customWidth="1"/>
    <col min="19" max="21" width="7.3984375" style="1" customWidth="1"/>
    <col min="22" max="23" width="7.8984375" style="1" customWidth="1"/>
    <col min="24" max="24" width="7.5" style="1" customWidth="1"/>
    <col min="25" max="25" width="6.69921875" style="1" customWidth="1"/>
    <col min="26" max="26" width="8.09765625" style="1" customWidth="1"/>
    <col min="27" max="28" width="7.59765625" style="1" customWidth="1"/>
    <col min="29" max="29" width="7.3984375" style="1" customWidth="1"/>
    <col min="30" max="30" width="8.3984375" style="1" customWidth="1"/>
    <col min="31" max="31" width="7.69921875" style="1" customWidth="1"/>
    <col min="32" max="32" width="7.3984375" style="1" customWidth="1"/>
    <col min="33" max="33" width="6.3984375" style="1" customWidth="1"/>
    <col min="34" max="34" width="8" style="1" customWidth="1"/>
    <col min="35" max="36" width="7.5" style="1" customWidth="1"/>
    <col min="37" max="37" width="6" style="1" customWidth="1"/>
    <col min="38" max="38" width="8.59765625" style="1" customWidth="1"/>
    <col min="39" max="39" width="7.59765625" style="1" customWidth="1"/>
    <col min="40" max="40" width="5.59765625" style="1" customWidth="1"/>
    <col min="41" max="41" width="9" style="1" customWidth="1"/>
    <col min="42" max="42" width="8.8984375" style="1" customWidth="1"/>
    <col min="43" max="43" width="5.59765625" style="1" customWidth="1"/>
    <col min="44" max="44" width="9.5" style="1" customWidth="1"/>
    <col min="45" max="45" width="8.59765625" style="1" customWidth="1"/>
    <col min="46" max="46" width="8.69921875" style="1" customWidth="1"/>
    <col min="47" max="47" width="5.69921875" style="1" customWidth="1"/>
    <col min="48" max="48" width="8" style="1" customWidth="1"/>
    <col min="49" max="50" width="7.8984375" style="1" customWidth="1"/>
    <col min="51" max="51" width="6.09765625" style="1" customWidth="1"/>
    <col min="52" max="52" width="8.5" style="1" customWidth="1"/>
    <col min="53" max="53" width="8.8984375" style="1" customWidth="1"/>
    <col min="54" max="54" width="8" style="1" customWidth="1"/>
    <col min="55" max="55" width="6.19921875" style="1" customWidth="1"/>
    <col min="56" max="56" width="7.3984375" style="1" customWidth="1"/>
    <col min="57" max="57" width="7.69921875" style="1" customWidth="1"/>
    <col min="58" max="60" width="8" style="1" customWidth="1"/>
    <col min="61" max="61" width="9.09765625" style="1" customWidth="1"/>
    <col min="62" max="63" width="10.19921875" style="1" customWidth="1"/>
    <col min="64" max="64" width="6.69921875" style="1" customWidth="1"/>
    <col min="65" max="65" width="10.3984375" style="1" customWidth="1"/>
    <col min="66" max="66" width="8.59765625" style="1" customWidth="1"/>
    <col min="67" max="68" width="8" style="1" customWidth="1"/>
    <col min="69" max="69" width="7.09765625" style="1" customWidth="1"/>
    <col min="70" max="70" width="9.3984375" style="1" customWidth="1"/>
    <col min="71" max="71" width="8.3984375" style="1" customWidth="1"/>
    <col min="72" max="72" width="9.09765625" style="1" customWidth="1"/>
    <col min="73" max="73" width="7.09765625" style="1" customWidth="1"/>
    <col min="74" max="74" width="7.59765625" style="1" customWidth="1"/>
    <col min="75" max="75" width="11.19921875" style="1" customWidth="1"/>
    <col min="76" max="77" width="8.3984375" style="1" customWidth="1"/>
    <col min="78" max="78" width="8.59765625" style="1" customWidth="1"/>
    <col min="79" max="79" width="9.09765625" style="1" customWidth="1"/>
    <col min="80" max="80" width="8.59765625" style="1" customWidth="1"/>
    <col min="81" max="81" width="9" style="1" customWidth="1"/>
    <col min="82" max="82" width="9.19921875" style="1" customWidth="1"/>
    <col min="83" max="83" width="8.3984375" style="1" customWidth="1"/>
    <col min="84" max="84" width="9.19921875" style="1" customWidth="1"/>
    <col min="85" max="85" width="8.19921875" style="1" customWidth="1"/>
    <col min="86" max="86" width="7.69921875" style="1" customWidth="1"/>
    <col min="87" max="87" width="7" style="1" customWidth="1"/>
    <col min="88" max="88" width="10.19921875" style="1" customWidth="1"/>
    <col min="89" max="94" width="8.19921875" style="1" customWidth="1"/>
    <col min="95" max="96" width="7.3984375" style="1" customWidth="1"/>
    <col min="97" max="97" width="10.19921875" style="1" customWidth="1"/>
    <col min="98" max="99" width="8.59765625" style="1" customWidth="1"/>
    <col min="100" max="100" width="6.69921875" style="1" customWidth="1"/>
    <col min="101" max="101" width="7.19921875" style="1" customWidth="1"/>
    <col min="102" max="102" width="10.5" style="1" customWidth="1"/>
    <col min="103" max="103" width="9.8984375" style="1" customWidth="1"/>
    <col min="104" max="104" width="9" style="1" customWidth="1"/>
    <col min="105" max="107" width="8.3984375" style="1" customWidth="1"/>
    <col min="108" max="108" width="7" style="1" customWidth="1"/>
    <col min="109" max="109" width="7.59765625" style="1" customWidth="1"/>
    <col min="110" max="110" width="8.09765625" style="1" customWidth="1"/>
    <col min="111" max="111" width="8.3984375" style="1" customWidth="1"/>
    <col min="112" max="112" width="7.69921875" style="1" customWidth="1"/>
    <col min="113" max="113" width="7.59765625" style="1" customWidth="1"/>
    <col min="114" max="115" width="8.19921875" style="1" customWidth="1"/>
    <col min="116" max="116" width="9.69921875" style="1" customWidth="1"/>
    <col min="117" max="117" width="9.3984375" style="1" customWidth="1"/>
    <col min="118" max="118" width="9" style="1" customWidth="1"/>
    <col min="119" max="119" width="8.5" style="1" customWidth="1"/>
    <col min="120" max="120" width="9" style="1" customWidth="1"/>
    <col min="121" max="121" width="8.59765625" style="1" customWidth="1"/>
    <col min="122" max="122" width="8.09765625" style="1" customWidth="1"/>
    <col min="123" max="123" width="6.8984375" style="1" customWidth="1"/>
    <col min="124" max="124" width="9.5" style="1" customWidth="1"/>
    <col min="125" max="125" width="9.09765625" style="1" customWidth="1"/>
    <col min="126" max="126" width="7.8984375" style="1" customWidth="1"/>
    <col min="127" max="16384" width="9" style="1" customWidth="1"/>
  </cols>
  <sheetData>
    <row r="1" spans="1:125" s="11" customFormat="1" ht="16.5" customHeight="1">
      <c r="A1" s="12"/>
      <c r="B1" s="81" t="s">
        <v>80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13"/>
      <c r="X1" s="13"/>
      <c r="Y1" s="1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</row>
    <row r="2" spans="1:125" s="11" customFormat="1" ht="37.5" customHeight="1">
      <c r="A2" s="15"/>
      <c r="B2" s="82" t="s">
        <v>97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6"/>
      <c r="T2" s="16"/>
      <c r="U2" s="16"/>
      <c r="V2" s="17"/>
      <c r="W2" s="17"/>
      <c r="X2" s="17"/>
      <c r="Y2" s="17"/>
      <c r="Z2" s="15"/>
      <c r="AA2" s="15"/>
      <c r="AB2" s="15"/>
      <c r="AC2" s="15"/>
      <c r="AD2" s="12"/>
      <c r="AE2" s="12"/>
      <c r="AF2" s="12"/>
      <c r="AG2" s="12"/>
      <c r="AH2" s="12"/>
      <c r="AI2" s="12"/>
      <c r="AJ2" s="12"/>
      <c r="AK2" s="12"/>
      <c r="AL2" s="12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2:126" s="18" customFormat="1" ht="15" customHeight="1">
      <c r="B3" s="85" t="s">
        <v>24</v>
      </c>
      <c r="C3" s="86" t="s">
        <v>23</v>
      </c>
      <c r="D3" s="83" t="s">
        <v>21</v>
      </c>
      <c r="E3" s="83" t="s">
        <v>22</v>
      </c>
      <c r="F3" s="87" t="s">
        <v>20</v>
      </c>
      <c r="G3" s="88"/>
      <c r="H3" s="88"/>
      <c r="I3" s="89"/>
      <c r="J3" s="87" t="s">
        <v>88</v>
      </c>
      <c r="K3" s="88"/>
      <c r="L3" s="88"/>
      <c r="M3" s="89"/>
      <c r="N3" s="42" t="s">
        <v>96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4"/>
      <c r="CW3" s="79" t="s">
        <v>17</v>
      </c>
      <c r="CX3" s="45" t="s">
        <v>31</v>
      </c>
      <c r="CY3" s="46"/>
      <c r="CZ3" s="47"/>
      <c r="DA3" s="42" t="s">
        <v>19</v>
      </c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</row>
    <row r="4" spans="2:126" s="18" customFormat="1" ht="14.25" customHeight="1">
      <c r="B4" s="85"/>
      <c r="C4" s="86"/>
      <c r="D4" s="83"/>
      <c r="E4" s="83"/>
      <c r="F4" s="90"/>
      <c r="G4" s="91"/>
      <c r="H4" s="91"/>
      <c r="I4" s="92"/>
      <c r="J4" s="90"/>
      <c r="K4" s="91"/>
      <c r="L4" s="91"/>
      <c r="M4" s="92"/>
      <c r="N4" s="57" t="s">
        <v>26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57" t="s">
        <v>16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9"/>
      <c r="BF4" s="65" t="s">
        <v>29</v>
      </c>
      <c r="BG4" s="66"/>
      <c r="BH4" s="67"/>
      <c r="BI4" s="57" t="s">
        <v>12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72" t="s">
        <v>0</v>
      </c>
      <c r="BX4" s="73"/>
      <c r="BY4" s="73"/>
      <c r="BZ4" s="73"/>
      <c r="CA4" s="73"/>
      <c r="CB4" s="73"/>
      <c r="CC4" s="73"/>
      <c r="CD4" s="73"/>
      <c r="CE4" s="74"/>
      <c r="CF4" s="57" t="s">
        <v>14</v>
      </c>
      <c r="CG4" s="58"/>
      <c r="CH4" s="58"/>
      <c r="CI4" s="58"/>
      <c r="CJ4" s="58"/>
      <c r="CK4" s="58"/>
      <c r="CL4" s="59"/>
      <c r="CM4" s="96" t="s">
        <v>36</v>
      </c>
      <c r="CN4" s="97"/>
      <c r="CO4" s="98"/>
      <c r="CP4" s="65" t="s">
        <v>15</v>
      </c>
      <c r="CQ4" s="66"/>
      <c r="CR4" s="67"/>
      <c r="CS4" s="65" t="s">
        <v>27</v>
      </c>
      <c r="CT4" s="66"/>
      <c r="CU4" s="66"/>
      <c r="CV4" s="67"/>
      <c r="CW4" s="79"/>
      <c r="CX4" s="48"/>
      <c r="CY4" s="49"/>
      <c r="CZ4" s="50"/>
      <c r="DA4" s="80"/>
      <c r="DB4" s="80"/>
      <c r="DC4" s="80"/>
      <c r="DD4" s="80"/>
      <c r="DE4" s="80"/>
      <c r="DF4" s="80"/>
      <c r="DG4" s="104" t="s">
        <v>18</v>
      </c>
      <c r="DH4" s="104"/>
      <c r="DI4" s="104"/>
      <c r="DJ4" s="80"/>
      <c r="DK4" s="80"/>
      <c r="DL4" s="80"/>
      <c r="DM4" s="80"/>
      <c r="DN4" s="80"/>
      <c r="DO4" s="80"/>
      <c r="DP4" s="80"/>
      <c r="DQ4" s="80"/>
      <c r="DR4" s="80"/>
      <c r="DS4" s="105" t="s">
        <v>17</v>
      </c>
      <c r="DT4" s="102" t="s">
        <v>30</v>
      </c>
      <c r="DU4" s="102"/>
      <c r="DV4" s="102"/>
    </row>
    <row r="5" spans="2:126" s="37" customFormat="1" ht="162.75" customHeight="1">
      <c r="B5" s="85"/>
      <c r="C5" s="86"/>
      <c r="D5" s="83"/>
      <c r="E5" s="83"/>
      <c r="F5" s="93"/>
      <c r="G5" s="94"/>
      <c r="H5" s="94"/>
      <c r="I5" s="95"/>
      <c r="J5" s="93"/>
      <c r="K5" s="94"/>
      <c r="L5" s="94"/>
      <c r="M5" s="95"/>
      <c r="N5" s="106" t="s">
        <v>32</v>
      </c>
      <c r="O5" s="107"/>
      <c r="P5" s="107"/>
      <c r="Q5" s="108"/>
      <c r="R5" s="54" t="s">
        <v>2</v>
      </c>
      <c r="S5" s="55"/>
      <c r="T5" s="55"/>
      <c r="U5" s="56"/>
      <c r="V5" s="54" t="s">
        <v>3</v>
      </c>
      <c r="W5" s="55"/>
      <c r="X5" s="55"/>
      <c r="Y5" s="56"/>
      <c r="Z5" s="54" t="s">
        <v>4</v>
      </c>
      <c r="AA5" s="55"/>
      <c r="AB5" s="55"/>
      <c r="AC5" s="56"/>
      <c r="AD5" s="54" t="s">
        <v>33</v>
      </c>
      <c r="AE5" s="55"/>
      <c r="AF5" s="55"/>
      <c r="AG5" s="56"/>
      <c r="AH5" s="54" t="s">
        <v>5</v>
      </c>
      <c r="AI5" s="55"/>
      <c r="AJ5" s="55"/>
      <c r="AK5" s="56"/>
      <c r="AL5" s="54" t="s">
        <v>6</v>
      </c>
      <c r="AM5" s="55"/>
      <c r="AN5" s="56"/>
      <c r="AO5" s="54" t="s">
        <v>28</v>
      </c>
      <c r="AP5" s="55"/>
      <c r="AQ5" s="56"/>
      <c r="AR5" s="54" t="s">
        <v>92</v>
      </c>
      <c r="AS5" s="55"/>
      <c r="AT5" s="55"/>
      <c r="AU5" s="56"/>
      <c r="AV5" s="54" t="s">
        <v>91</v>
      </c>
      <c r="AW5" s="55"/>
      <c r="AX5" s="55"/>
      <c r="AY5" s="56"/>
      <c r="AZ5" s="39" t="s">
        <v>7</v>
      </c>
      <c r="BA5" s="63"/>
      <c r="BB5" s="64"/>
      <c r="BC5" s="39" t="s">
        <v>8</v>
      </c>
      <c r="BD5" s="63"/>
      <c r="BE5" s="64"/>
      <c r="BF5" s="68"/>
      <c r="BG5" s="69"/>
      <c r="BH5" s="70"/>
      <c r="BI5" s="75" t="s">
        <v>34</v>
      </c>
      <c r="BJ5" s="76"/>
      <c r="BK5" s="76"/>
      <c r="BL5" s="77"/>
      <c r="BM5" s="61" t="s">
        <v>13</v>
      </c>
      <c r="BN5" s="62"/>
      <c r="BO5" s="62"/>
      <c r="BP5" s="78" t="s">
        <v>9</v>
      </c>
      <c r="BQ5" s="78"/>
      <c r="BR5" s="78" t="s">
        <v>10</v>
      </c>
      <c r="BS5" s="78"/>
      <c r="BT5" s="61" t="s">
        <v>11</v>
      </c>
      <c r="BU5" s="62"/>
      <c r="BV5" s="62"/>
      <c r="BW5" s="61" t="s">
        <v>89</v>
      </c>
      <c r="BX5" s="62"/>
      <c r="BY5" s="38"/>
      <c r="BZ5" s="61" t="s">
        <v>90</v>
      </c>
      <c r="CA5" s="62"/>
      <c r="CB5" s="38"/>
      <c r="CC5" s="61" t="s">
        <v>35</v>
      </c>
      <c r="CD5" s="62"/>
      <c r="CE5" s="38"/>
      <c r="CF5" s="61" t="s">
        <v>83</v>
      </c>
      <c r="CG5" s="62"/>
      <c r="CH5" s="62"/>
      <c r="CI5" s="38"/>
      <c r="CJ5" s="61" t="s">
        <v>84</v>
      </c>
      <c r="CK5" s="62"/>
      <c r="CL5" s="38"/>
      <c r="CM5" s="99"/>
      <c r="CN5" s="100"/>
      <c r="CO5" s="101"/>
      <c r="CP5" s="68"/>
      <c r="CQ5" s="69"/>
      <c r="CR5" s="70"/>
      <c r="CS5" s="68"/>
      <c r="CT5" s="69"/>
      <c r="CU5" s="69"/>
      <c r="CV5" s="70"/>
      <c r="CW5" s="79"/>
      <c r="CX5" s="51"/>
      <c r="CY5" s="52"/>
      <c r="CZ5" s="53"/>
      <c r="DA5" s="78" t="s">
        <v>82</v>
      </c>
      <c r="DB5" s="78"/>
      <c r="DC5" s="78"/>
      <c r="DD5" s="78" t="s">
        <v>85</v>
      </c>
      <c r="DE5" s="78"/>
      <c r="DF5" s="78"/>
      <c r="DG5" s="104"/>
      <c r="DH5" s="104"/>
      <c r="DI5" s="104"/>
      <c r="DJ5" s="78" t="s">
        <v>95</v>
      </c>
      <c r="DK5" s="78"/>
      <c r="DL5" s="78"/>
      <c r="DM5" s="78" t="s">
        <v>86</v>
      </c>
      <c r="DN5" s="78"/>
      <c r="DO5" s="78"/>
      <c r="DP5" s="103" t="s">
        <v>87</v>
      </c>
      <c r="DQ5" s="103"/>
      <c r="DR5" s="103"/>
      <c r="DS5" s="105"/>
      <c r="DT5" s="102"/>
      <c r="DU5" s="102"/>
      <c r="DV5" s="102"/>
    </row>
    <row r="6" spans="2:126" ht="22.5" customHeight="1">
      <c r="B6" s="85"/>
      <c r="C6" s="86"/>
      <c r="D6" s="83"/>
      <c r="E6" s="83"/>
      <c r="F6" s="71" t="s">
        <v>1</v>
      </c>
      <c r="G6" s="40" t="s">
        <v>98</v>
      </c>
      <c r="H6" s="40" t="s">
        <v>93</v>
      </c>
      <c r="I6" s="40" t="s">
        <v>94</v>
      </c>
      <c r="J6" s="71" t="s">
        <v>1</v>
      </c>
      <c r="K6" s="40" t="s">
        <v>98</v>
      </c>
      <c r="L6" s="40" t="s">
        <v>93</v>
      </c>
      <c r="M6" s="40" t="s">
        <v>94</v>
      </c>
      <c r="N6" s="71" t="s">
        <v>1</v>
      </c>
      <c r="O6" s="40" t="s">
        <v>98</v>
      </c>
      <c r="P6" s="40" t="s">
        <v>93</v>
      </c>
      <c r="Q6" s="40" t="s">
        <v>94</v>
      </c>
      <c r="R6" s="71" t="s">
        <v>1</v>
      </c>
      <c r="S6" s="40" t="s">
        <v>98</v>
      </c>
      <c r="T6" s="40" t="s">
        <v>93</v>
      </c>
      <c r="U6" s="40" t="s">
        <v>94</v>
      </c>
      <c r="V6" s="71" t="s">
        <v>1</v>
      </c>
      <c r="W6" s="40" t="s">
        <v>98</v>
      </c>
      <c r="X6" s="40" t="s">
        <v>93</v>
      </c>
      <c r="Y6" s="40" t="s">
        <v>94</v>
      </c>
      <c r="Z6" s="71" t="s">
        <v>1</v>
      </c>
      <c r="AA6" s="40" t="s">
        <v>98</v>
      </c>
      <c r="AB6" s="40" t="s">
        <v>93</v>
      </c>
      <c r="AC6" s="40" t="s">
        <v>94</v>
      </c>
      <c r="AD6" s="71" t="s">
        <v>1</v>
      </c>
      <c r="AE6" s="40" t="s">
        <v>98</v>
      </c>
      <c r="AF6" s="40" t="s">
        <v>93</v>
      </c>
      <c r="AG6" s="40" t="s">
        <v>94</v>
      </c>
      <c r="AH6" s="71" t="s">
        <v>1</v>
      </c>
      <c r="AI6" s="40" t="s">
        <v>98</v>
      </c>
      <c r="AJ6" s="40" t="s">
        <v>93</v>
      </c>
      <c r="AK6" s="40" t="s">
        <v>94</v>
      </c>
      <c r="AL6" s="71" t="s">
        <v>1</v>
      </c>
      <c r="AM6" s="40" t="s">
        <v>98</v>
      </c>
      <c r="AN6" s="40" t="s">
        <v>94</v>
      </c>
      <c r="AO6" s="60" t="s">
        <v>1</v>
      </c>
      <c r="AP6" s="40" t="s">
        <v>98</v>
      </c>
      <c r="AQ6" s="40" t="s">
        <v>94</v>
      </c>
      <c r="AR6" s="71" t="s">
        <v>1</v>
      </c>
      <c r="AS6" s="40" t="s">
        <v>98</v>
      </c>
      <c r="AT6" s="40" t="s">
        <v>93</v>
      </c>
      <c r="AU6" s="40" t="s">
        <v>94</v>
      </c>
      <c r="AV6" s="71" t="s">
        <v>1</v>
      </c>
      <c r="AW6" s="40" t="s">
        <v>98</v>
      </c>
      <c r="AX6" s="40" t="s">
        <v>93</v>
      </c>
      <c r="AY6" s="40" t="s">
        <v>94</v>
      </c>
      <c r="AZ6" s="71" t="s">
        <v>1</v>
      </c>
      <c r="BA6" s="40" t="s">
        <v>98</v>
      </c>
      <c r="BB6" s="40" t="s">
        <v>93</v>
      </c>
      <c r="BC6" s="71" t="s">
        <v>1</v>
      </c>
      <c r="BD6" s="40" t="s">
        <v>98</v>
      </c>
      <c r="BE6" s="40" t="s">
        <v>93</v>
      </c>
      <c r="BF6" s="71" t="s">
        <v>1</v>
      </c>
      <c r="BG6" s="40" t="s">
        <v>98</v>
      </c>
      <c r="BH6" s="40" t="s">
        <v>93</v>
      </c>
      <c r="BI6" s="71" t="s">
        <v>1</v>
      </c>
      <c r="BJ6" s="40" t="s">
        <v>98</v>
      </c>
      <c r="BK6" s="40" t="s">
        <v>93</v>
      </c>
      <c r="BL6" s="40" t="s">
        <v>94</v>
      </c>
      <c r="BM6" s="71" t="s">
        <v>1</v>
      </c>
      <c r="BN6" s="40" t="s">
        <v>98</v>
      </c>
      <c r="BO6" s="40" t="s">
        <v>93</v>
      </c>
      <c r="BP6" s="71" t="s">
        <v>1</v>
      </c>
      <c r="BQ6" s="40" t="s">
        <v>98</v>
      </c>
      <c r="BR6" s="71" t="s">
        <v>1</v>
      </c>
      <c r="BS6" s="40" t="s">
        <v>98</v>
      </c>
      <c r="BT6" s="71" t="s">
        <v>1</v>
      </c>
      <c r="BU6" s="40" t="s">
        <v>98</v>
      </c>
      <c r="BV6" s="40" t="s">
        <v>93</v>
      </c>
      <c r="BW6" s="71" t="s">
        <v>1</v>
      </c>
      <c r="BX6" s="40" t="s">
        <v>98</v>
      </c>
      <c r="BY6" s="40" t="s">
        <v>93</v>
      </c>
      <c r="BZ6" s="71" t="s">
        <v>1</v>
      </c>
      <c r="CA6" s="40" t="s">
        <v>98</v>
      </c>
      <c r="CB6" s="40" t="s">
        <v>93</v>
      </c>
      <c r="CC6" s="71" t="s">
        <v>1</v>
      </c>
      <c r="CD6" s="40" t="s">
        <v>98</v>
      </c>
      <c r="CE6" s="40" t="s">
        <v>93</v>
      </c>
      <c r="CF6" s="71" t="s">
        <v>1</v>
      </c>
      <c r="CG6" s="40" t="s">
        <v>98</v>
      </c>
      <c r="CH6" s="40" t="s">
        <v>93</v>
      </c>
      <c r="CI6" s="40" t="s">
        <v>94</v>
      </c>
      <c r="CJ6" s="71" t="s">
        <v>1</v>
      </c>
      <c r="CK6" s="40" t="s">
        <v>98</v>
      </c>
      <c r="CL6" s="40" t="s">
        <v>93</v>
      </c>
      <c r="CM6" s="71" t="s">
        <v>1</v>
      </c>
      <c r="CN6" s="40" t="s">
        <v>98</v>
      </c>
      <c r="CO6" s="40" t="s">
        <v>93</v>
      </c>
      <c r="CP6" s="71" t="s">
        <v>1</v>
      </c>
      <c r="CQ6" s="40" t="s">
        <v>98</v>
      </c>
      <c r="CR6" s="40" t="s">
        <v>93</v>
      </c>
      <c r="CS6" s="71" t="s">
        <v>1</v>
      </c>
      <c r="CT6" s="40" t="s">
        <v>98</v>
      </c>
      <c r="CU6" s="40" t="s">
        <v>93</v>
      </c>
      <c r="CV6" s="40" t="s">
        <v>94</v>
      </c>
      <c r="CW6" s="79"/>
      <c r="CX6" s="71" t="s">
        <v>1</v>
      </c>
      <c r="CY6" s="40" t="s">
        <v>98</v>
      </c>
      <c r="CZ6" s="40" t="s">
        <v>93</v>
      </c>
      <c r="DA6" s="71" t="s">
        <v>1</v>
      </c>
      <c r="DB6" s="40" t="s">
        <v>98</v>
      </c>
      <c r="DC6" s="40" t="s">
        <v>93</v>
      </c>
      <c r="DD6" s="71" t="s">
        <v>1</v>
      </c>
      <c r="DE6" s="40" t="s">
        <v>98</v>
      </c>
      <c r="DF6" s="40" t="s">
        <v>93</v>
      </c>
      <c r="DG6" s="71" t="s">
        <v>1</v>
      </c>
      <c r="DH6" s="40" t="s">
        <v>98</v>
      </c>
      <c r="DI6" s="40" t="s">
        <v>93</v>
      </c>
      <c r="DJ6" s="71" t="s">
        <v>1</v>
      </c>
      <c r="DK6" s="40" t="s">
        <v>98</v>
      </c>
      <c r="DL6" s="40" t="s">
        <v>93</v>
      </c>
      <c r="DM6" s="71" t="s">
        <v>1</v>
      </c>
      <c r="DN6" s="40" t="s">
        <v>98</v>
      </c>
      <c r="DO6" s="40" t="s">
        <v>93</v>
      </c>
      <c r="DP6" s="71" t="s">
        <v>1</v>
      </c>
      <c r="DQ6" s="40" t="s">
        <v>98</v>
      </c>
      <c r="DR6" s="40" t="s">
        <v>93</v>
      </c>
      <c r="DS6" s="105"/>
      <c r="DT6" s="71" t="s">
        <v>1</v>
      </c>
      <c r="DU6" s="40" t="s">
        <v>98</v>
      </c>
      <c r="DV6" s="40" t="s">
        <v>93</v>
      </c>
    </row>
    <row r="7" spans="2:126" ht="9" customHeight="1">
      <c r="B7" s="85"/>
      <c r="C7" s="86"/>
      <c r="D7" s="83"/>
      <c r="E7" s="83"/>
      <c r="F7" s="71"/>
      <c r="G7" s="41"/>
      <c r="H7" s="41"/>
      <c r="I7" s="41"/>
      <c r="J7" s="71"/>
      <c r="K7" s="41"/>
      <c r="L7" s="41"/>
      <c r="M7" s="41"/>
      <c r="N7" s="71"/>
      <c r="O7" s="41"/>
      <c r="P7" s="41"/>
      <c r="Q7" s="41"/>
      <c r="R7" s="71"/>
      <c r="S7" s="41"/>
      <c r="T7" s="41"/>
      <c r="U7" s="41"/>
      <c r="V7" s="71"/>
      <c r="W7" s="41"/>
      <c r="X7" s="41"/>
      <c r="Y7" s="41"/>
      <c r="Z7" s="71"/>
      <c r="AA7" s="41"/>
      <c r="AB7" s="41"/>
      <c r="AC7" s="41"/>
      <c r="AD7" s="71"/>
      <c r="AE7" s="41"/>
      <c r="AF7" s="41"/>
      <c r="AG7" s="41"/>
      <c r="AH7" s="71"/>
      <c r="AI7" s="41"/>
      <c r="AJ7" s="41"/>
      <c r="AK7" s="41"/>
      <c r="AL7" s="71"/>
      <c r="AM7" s="41"/>
      <c r="AN7" s="41"/>
      <c r="AO7" s="60"/>
      <c r="AP7" s="41"/>
      <c r="AQ7" s="41"/>
      <c r="AR7" s="71"/>
      <c r="AS7" s="41"/>
      <c r="AT7" s="41"/>
      <c r="AU7" s="41"/>
      <c r="AV7" s="71"/>
      <c r="AW7" s="41"/>
      <c r="AX7" s="41"/>
      <c r="AY7" s="41"/>
      <c r="AZ7" s="71"/>
      <c r="BA7" s="41"/>
      <c r="BB7" s="41"/>
      <c r="BC7" s="71"/>
      <c r="BD7" s="41"/>
      <c r="BE7" s="41"/>
      <c r="BF7" s="71"/>
      <c r="BG7" s="41"/>
      <c r="BH7" s="41"/>
      <c r="BI7" s="71"/>
      <c r="BJ7" s="41"/>
      <c r="BK7" s="41"/>
      <c r="BL7" s="41"/>
      <c r="BM7" s="71"/>
      <c r="BN7" s="41"/>
      <c r="BO7" s="41"/>
      <c r="BP7" s="71"/>
      <c r="BQ7" s="41"/>
      <c r="BR7" s="71"/>
      <c r="BS7" s="41"/>
      <c r="BT7" s="71"/>
      <c r="BU7" s="41"/>
      <c r="BV7" s="41"/>
      <c r="BW7" s="71"/>
      <c r="BX7" s="41"/>
      <c r="BY7" s="41"/>
      <c r="BZ7" s="71"/>
      <c r="CA7" s="41"/>
      <c r="CB7" s="41"/>
      <c r="CC7" s="71"/>
      <c r="CD7" s="41"/>
      <c r="CE7" s="41"/>
      <c r="CF7" s="71"/>
      <c r="CG7" s="41"/>
      <c r="CH7" s="41"/>
      <c r="CI7" s="41"/>
      <c r="CJ7" s="71"/>
      <c r="CK7" s="41"/>
      <c r="CL7" s="41"/>
      <c r="CM7" s="71"/>
      <c r="CN7" s="41"/>
      <c r="CO7" s="41"/>
      <c r="CP7" s="71"/>
      <c r="CQ7" s="41"/>
      <c r="CR7" s="41"/>
      <c r="CS7" s="71"/>
      <c r="CT7" s="41"/>
      <c r="CU7" s="41"/>
      <c r="CV7" s="41"/>
      <c r="CW7" s="79"/>
      <c r="CX7" s="71"/>
      <c r="CY7" s="41"/>
      <c r="CZ7" s="41"/>
      <c r="DA7" s="71"/>
      <c r="DB7" s="41"/>
      <c r="DC7" s="41"/>
      <c r="DD7" s="71"/>
      <c r="DE7" s="41"/>
      <c r="DF7" s="41"/>
      <c r="DG7" s="71"/>
      <c r="DH7" s="41"/>
      <c r="DI7" s="41"/>
      <c r="DJ7" s="71"/>
      <c r="DK7" s="41"/>
      <c r="DL7" s="41"/>
      <c r="DM7" s="71"/>
      <c r="DN7" s="41"/>
      <c r="DO7" s="41"/>
      <c r="DP7" s="71"/>
      <c r="DQ7" s="41"/>
      <c r="DR7" s="41"/>
      <c r="DS7" s="105"/>
      <c r="DT7" s="71"/>
      <c r="DU7" s="41"/>
      <c r="DV7" s="41"/>
    </row>
    <row r="8" spans="2:126" ht="14.25" customHeight="1">
      <c r="B8" s="20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1">
        <v>22</v>
      </c>
      <c r="Y8" s="21">
        <v>23</v>
      </c>
      <c r="Z8" s="21">
        <v>24</v>
      </c>
      <c r="AA8" s="21">
        <v>25</v>
      </c>
      <c r="AB8" s="21">
        <v>26</v>
      </c>
      <c r="AC8" s="21">
        <v>27</v>
      </c>
      <c r="AD8" s="21">
        <v>28</v>
      </c>
      <c r="AE8" s="21">
        <v>29</v>
      </c>
      <c r="AF8" s="21">
        <v>30</v>
      </c>
      <c r="AG8" s="21">
        <v>31</v>
      </c>
      <c r="AH8" s="21">
        <v>32</v>
      </c>
      <c r="AI8" s="21">
        <v>33</v>
      </c>
      <c r="AJ8" s="21">
        <v>34</v>
      </c>
      <c r="AK8" s="21">
        <v>35</v>
      </c>
      <c r="AL8" s="21">
        <v>36</v>
      </c>
      <c r="AM8" s="21">
        <v>37</v>
      </c>
      <c r="AN8" s="21">
        <v>38</v>
      </c>
      <c r="AO8" s="21">
        <v>39</v>
      </c>
      <c r="AP8" s="21">
        <v>40</v>
      </c>
      <c r="AQ8" s="21">
        <v>41</v>
      </c>
      <c r="AR8" s="21">
        <v>42</v>
      </c>
      <c r="AS8" s="21">
        <v>43</v>
      </c>
      <c r="AT8" s="21">
        <v>44</v>
      </c>
      <c r="AU8" s="21">
        <v>45</v>
      </c>
      <c r="AV8" s="21">
        <v>46</v>
      </c>
      <c r="AW8" s="21">
        <v>47</v>
      </c>
      <c r="AX8" s="21">
        <v>48</v>
      </c>
      <c r="AY8" s="21">
        <v>49</v>
      </c>
      <c r="AZ8" s="21">
        <v>50</v>
      </c>
      <c r="BA8" s="21">
        <v>51</v>
      </c>
      <c r="BB8" s="21">
        <v>52</v>
      </c>
      <c r="BC8" s="21">
        <v>53</v>
      </c>
      <c r="BD8" s="21">
        <v>54</v>
      </c>
      <c r="BE8" s="21">
        <v>55</v>
      </c>
      <c r="BF8" s="21">
        <v>56</v>
      </c>
      <c r="BG8" s="21">
        <v>57</v>
      </c>
      <c r="BH8" s="21">
        <v>58</v>
      </c>
      <c r="BI8" s="21">
        <v>59</v>
      </c>
      <c r="BJ8" s="21">
        <v>60</v>
      </c>
      <c r="BK8" s="21">
        <v>61</v>
      </c>
      <c r="BL8" s="21">
        <v>62</v>
      </c>
      <c r="BM8" s="21">
        <v>63</v>
      </c>
      <c r="BN8" s="21">
        <v>64</v>
      </c>
      <c r="BO8" s="21">
        <v>65</v>
      </c>
      <c r="BP8" s="21">
        <v>66</v>
      </c>
      <c r="BQ8" s="21">
        <v>67</v>
      </c>
      <c r="BR8" s="21">
        <v>68</v>
      </c>
      <c r="BS8" s="21">
        <v>69</v>
      </c>
      <c r="BT8" s="21">
        <v>70</v>
      </c>
      <c r="BU8" s="21">
        <v>71</v>
      </c>
      <c r="BV8" s="21">
        <v>72</v>
      </c>
      <c r="BW8" s="21">
        <v>73</v>
      </c>
      <c r="BX8" s="21">
        <v>74</v>
      </c>
      <c r="BY8" s="21">
        <v>75</v>
      </c>
      <c r="BZ8" s="21">
        <v>76</v>
      </c>
      <c r="CA8" s="21">
        <v>77</v>
      </c>
      <c r="CB8" s="21">
        <v>78</v>
      </c>
      <c r="CC8" s="21">
        <v>79</v>
      </c>
      <c r="CD8" s="21">
        <v>80</v>
      </c>
      <c r="CE8" s="21">
        <v>81</v>
      </c>
      <c r="CF8" s="21">
        <v>82</v>
      </c>
      <c r="CG8" s="21">
        <v>83</v>
      </c>
      <c r="CH8" s="21">
        <v>84</v>
      </c>
      <c r="CI8" s="21">
        <v>85</v>
      </c>
      <c r="CJ8" s="21">
        <v>86</v>
      </c>
      <c r="CK8" s="21">
        <v>87</v>
      </c>
      <c r="CL8" s="21">
        <v>88</v>
      </c>
      <c r="CM8" s="21">
        <v>89</v>
      </c>
      <c r="CN8" s="21">
        <v>90</v>
      </c>
      <c r="CO8" s="21">
        <v>91</v>
      </c>
      <c r="CP8" s="21">
        <v>92</v>
      </c>
      <c r="CQ8" s="21">
        <v>93</v>
      </c>
      <c r="CR8" s="21">
        <v>94</v>
      </c>
      <c r="CS8" s="21">
        <v>95</v>
      </c>
      <c r="CT8" s="21">
        <v>96</v>
      </c>
      <c r="CU8" s="21">
        <v>97</v>
      </c>
      <c r="CV8" s="21">
        <v>98</v>
      </c>
      <c r="CW8" s="21">
        <v>99</v>
      </c>
      <c r="CX8" s="21">
        <v>100</v>
      </c>
      <c r="CY8" s="21">
        <v>101</v>
      </c>
      <c r="CZ8" s="21">
        <v>102</v>
      </c>
      <c r="DA8" s="21">
        <v>103</v>
      </c>
      <c r="DB8" s="21">
        <v>104</v>
      </c>
      <c r="DC8" s="21">
        <v>105</v>
      </c>
      <c r="DD8" s="21">
        <v>106</v>
      </c>
      <c r="DE8" s="21">
        <v>107</v>
      </c>
      <c r="DF8" s="21">
        <v>108</v>
      </c>
      <c r="DG8" s="21">
        <v>109</v>
      </c>
      <c r="DH8" s="21">
        <v>110</v>
      </c>
      <c r="DI8" s="21">
        <v>111</v>
      </c>
      <c r="DJ8" s="21">
        <v>112</v>
      </c>
      <c r="DK8" s="21">
        <v>113</v>
      </c>
      <c r="DL8" s="21">
        <v>114</v>
      </c>
      <c r="DM8" s="21">
        <v>115</v>
      </c>
      <c r="DN8" s="21">
        <v>116</v>
      </c>
      <c r="DO8" s="21">
        <v>117</v>
      </c>
      <c r="DP8" s="21">
        <v>118</v>
      </c>
      <c r="DQ8" s="21">
        <v>119</v>
      </c>
      <c r="DR8" s="21">
        <v>120</v>
      </c>
      <c r="DS8" s="21">
        <v>121</v>
      </c>
      <c r="DT8" s="21">
        <v>122</v>
      </c>
      <c r="DU8" s="21">
        <v>123</v>
      </c>
      <c r="DV8" s="21">
        <v>124</v>
      </c>
    </row>
    <row r="9" spans="2:126" s="4" customFormat="1" ht="21" customHeight="1">
      <c r="B9" s="5">
        <v>1</v>
      </c>
      <c r="C9" s="19" t="s">
        <v>37</v>
      </c>
      <c r="D9" s="33">
        <v>231.9</v>
      </c>
      <c r="E9" s="30">
        <v>3022.3</v>
      </c>
      <c r="F9" s="7">
        <f aca="true" t="shared" si="0" ref="F9:F51">CX9+DT9-DP9</f>
        <v>40742.3</v>
      </c>
      <c r="G9" s="7">
        <f aca="true" t="shared" si="1" ref="G9:G52">CY9+DV9-DR9</f>
        <v>21489.65</v>
      </c>
      <c r="H9" s="7">
        <f>CZ9+DV9-DR9</f>
        <v>22483.0636</v>
      </c>
      <c r="I9" s="7">
        <f>+H9/G9*100</f>
        <v>104.62275374424432</v>
      </c>
      <c r="J9" s="8">
        <f aca="true" t="shared" si="2" ref="J9:J52">R9+V9+Z9+AD9+AH9+AL9+BF9+BM9+BP9+BR9+BT9+BW9+CC9+CF9+CJ9+CM9+CS9</f>
        <v>8822</v>
      </c>
      <c r="K9" s="8">
        <f aca="true" t="shared" si="3" ref="K9:K52">S9+W9+AA9+AE9+AI9+AM9+BG9+BN9+BQ9+BS9+BU9+BX9+CD9+CG9+CK9+CN9+CT9</f>
        <v>2819.5</v>
      </c>
      <c r="L9" s="8">
        <f aca="true" t="shared" si="4" ref="L9:L52">P9+X9+AF9+AJ9+BK9+CH9+CU9+CE9</f>
        <v>3795.7636</v>
      </c>
      <c r="M9" s="8">
        <f>L9/K9*100</f>
        <v>134.6254158538748</v>
      </c>
      <c r="N9" s="8">
        <f aca="true" t="shared" si="5" ref="N9:N43">R9+Z9</f>
        <v>3800</v>
      </c>
      <c r="O9" s="8">
        <f aca="true" t="shared" si="6" ref="O9:O42">S9+AA9</f>
        <v>1270</v>
      </c>
      <c r="P9" s="8">
        <f>+T9+AB9</f>
        <v>2226.5456</v>
      </c>
      <c r="Q9" s="8">
        <f>+P9/O9*100</f>
        <v>175.31855118110235</v>
      </c>
      <c r="R9" s="34">
        <v>50</v>
      </c>
      <c r="S9" s="25">
        <f>+R9/12*7</f>
        <v>29.166666666666668</v>
      </c>
      <c r="T9" s="34">
        <v>67.0636</v>
      </c>
      <c r="U9" s="25">
        <f>+T9/S9*100</f>
        <v>229.93234285714283</v>
      </c>
      <c r="V9" s="26">
        <v>2402</v>
      </c>
      <c r="W9" s="25">
        <v>392</v>
      </c>
      <c r="X9" s="34">
        <v>526.673</v>
      </c>
      <c r="Y9" s="25">
        <f>+X9/W9*100</f>
        <v>134.35535714285714</v>
      </c>
      <c r="Z9" s="25">
        <v>3750</v>
      </c>
      <c r="AA9" s="25">
        <f>1270-S9</f>
        <v>1240.8333333333333</v>
      </c>
      <c r="AB9" s="34">
        <v>2159.482</v>
      </c>
      <c r="AC9" s="25">
        <f>+AB9/AA9*100</f>
        <v>174.03481531229014</v>
      </c>
      <c r="AD9" s="34">
        <v>350</v>
      </c>
      <c r="AE9" s="8">
        <v>120</v>
      </c>
      <c r="AF9" s="34">
        <v>403.9</v>
      </c>
      <c r="AG9" s="8">
        <f>+AF9/AE9*100</f>
        <v>336.5833333333333</v>
      </c>
      <c r="AH9" s="22">
        <v>0</v>
      </c>
      <c r="AI9" s="8">
        <v>0</v>
      </c>
      <c r="AJ9" s="34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25">
        <v>31920.3</v>
      </c>
      <c r="AS9" s="25">
        <f>+AR9/12*7</f>
        <v>18620.175</v>
      </c>
      <c r="AT9" s="25">
        <v>18620.175</v>
      </c>
      <c r="AU9" s="25">
        <f>+AT9/AS9*100</f>
        <v>100</v>
      </c>
      <c r="AV9" s="25">
        <v>0</v>
      </c>
      <c r="AW9" s="25">
        <v>49.975000000000364</v>
      </c>
      <c r="AX9" s="25">
        <v>67.125</v>
      </c>
      <c r="AY9" s="25">
        <v>0</v>
      </c>
      <c r="AZ9" s="34">
        <v>0</v>
      </c>
      <c r="BA9" s="8">
        <v>0</v>
      </c>
      <c r="BB9" s="34">
        <v>0</v>
      </c>
      <c r="BC9" s="8">
        <v>0</v>
      </c>
      <c r="BD9" s="8">
        <v>0</v>
      </c>
      <c r="BE9" s="8">
        <v>0</v>
      </c>
      <c r="BF9" s="22">
        <v>0</v>
      </c>
      <c r="BG9" s="8">
        <v>0</v>
      </c>
      <c r="BH9" s="8">
        <v>0</v>
      </c>
      <c r="BI9" s="8">
        <f aca="true" t="shared" si="7" ref="BI9:BI52">BM9+BP9+BR9+BT9</f>
        <v>1400</v>
      </c>
      <c r="BJ9" s="8">
        <f aca="true" t="shared" si="8" ref="BJ9:BJ52">BN9+BQ9+BS9+BU9</f>
        <v>530</v>
      </c>
      <c r="BK9" s="8">
        <f>+BO9+BV9</f>
        <v>538.645</v>
      </c>
      <c r="BL9" s="8">
        <f>+BK9/BJ9*100</f>
        <v>101.6311320754717</v>
      </c>
      <c r="BM9" s="34">
        <v>1400</v>
      </c>
      <c r="BN9" s="25">
        <v>530</v>
      </c>
      <c r="BO9" s="34">
        <v>538.645</v>
      </c>
      <c r="BP9" s="8">
        <v>0</v>
      </c>
      <c r="BQ9" s="8">
        <v>0</v>
      </c>
      <c r="BR9" s="8">
        <v>0</v>
      </c>
      <c r="BS9" s="8">
        <v>0</v>
      </c>
      <c r="BT9" s="34">
        <v>0</v>
      </c>
      <c r="BU9" s="34">
        <v>0</v>
      </c>
      <c r="BV9" s="34">
        <v>0</v>
      </c>
      <c r="BW9" s="9">
        <v>0</v>
      </c>
      <c r="BX9" s="9">
        <v>0</v>
      </c>
      <c r="BY9" s="9">
        <v>0</v>
      </c>
      <c r="BZ9" s="25">
        <v>0</v>
      </c>
      <c r="CA9" s="8">
        <v>0</v>
      </c>
      <c r="CB9" s="34">
        <v>0</v>
      </c>
      <c r="CC9" s="8">
        <v>0</v>
      </c>
      <c r="CD9" s="25">
        <v>0</v>
      </c>
      <c r="CE9" s="34">
        <v>0</v>
      </c>
      <c r="CF9" s="8">
        <v>0</v>
      </c>
      <c r="CG9" s="25">
        <f>+CF9/12*7</f>
        <v>0</v>
      </c>
      <c r="CH9" s="34">
        <v>0</v>
      </c>
      <c r="CI9" s="25">
        <v>0</v>
      </c>
      <c r="CJ9" s="8">
        <v>0</v>
      </c>
      <c r="CK9" s="25">
        <v>0</v>
      </c>
      <c r="CL9" s="25">
        <v>0</v>
      </c>
      <c r="CM9" s="8">
        <v>0</v>
      </c>
      <c r="CN9" s="8">
        <v>0</v>
      </c>
      <c r="CO9" s="34">
        <v>0</v>
      </c>
      <c r="CP9" s="8">
        <v>0</v>
      </c>
      <c r="CQ9" s="8">
        <v>0</v>
      </c>
      <c r="CR9" s="34">
        <v>0</v>
      </c>
      <c r="CS9" s="22">
        <v>870</v>
      </c>
      <c r="CT9" s="25">
        <f>+CS9/12*7</f>
        <v>507.5</v>
      </c>
      <c r="CU9" s="34">
        <v>100</v>
      </c>
      <c r="CV9" s="25">
        <f>+CU9/CT9*100</f>
        <v>19.704433497536947</v>
      </c>
      <c r="CW9" s="8"/>
      <c r="CX9" s="8">
        <f aca="true" t="shared" si="9" ref="CX9:CX52">R9+V9+Z9+AD9+AH9+AL9+AO9+AR9+AZ9+BC9+BF9+BM9+BP9+BR9+BT9+BW9+BZ9+CC9+CF9+CJ9+CM9+CP9+CS9+AV9</f>
        <v>40742.3</v>
      </c>
      <c r="CY9" s="8">
        <f aca="true" t="shared" si="10" ref="CY9:CY52">+CT9+CQ9+CN9+CK9+CG9+CD9+CA9+BX9+BU9+BS9+BQ9+BJ9+BG9+BD9+BA9+AW9+AS9+AP9+AM9+AI9+AE9+AA9+W9+S9</f>
        <v>21489.65</v>
      </c>
      <c r="CZ9" s="8">
        <f aca="true" t="shared" si="11" ref="CZ9:CZ38">CU9+CL9+CH9+CE9+CB9+BV9+BO9+BH9+BE9+BB9+AX9+AT9+AJ9+AF9+AB9+X9+T9</f>
        <v>22483.0636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34">
        <v>0</v>
      </c>
      <c r="DM9" s="8">
        <v>0</v>
      </c>
      <c r="DN9" s="8">
        <v>0</v>
      </c>
      <c r="DO9" s="8">
        <v>0</v>
      </c>
      <c r="DP9" s="34">
        <v>0</v>
      </c>
      <c r="DQ9" s="10">
        <v>0</v>
      </c>
      <c r="DR9" s="34">
        <v>0</v>
      </c>
      <c r="DS9" s="25">
        <v>0</v>
      </c>
      <c r="DT9" s="8">
        <v>0</v>
      </c>
      <c r="DU9" s="8">
        <f aca="true" t="shared" si="12" ref="DU9:DU52">DB9+DE9+DH9+DK9+DN9+DQ9</f>
        <v>0</v>
      </c>
      <c r="DV9" s="34">
        <f aca="true" t="shared" si="13" ref="DV9:DV52">DC9+DF9+DI9+DL9+DO9+DR9+DS9</f>
        <v>0</v>
      </c>
    </row>
    <row r="10" spans="2:126" s="4" customFormat="1" ht="21" customHeight="1">
      <c r="B10" s="5">
        <v>2</v>
      </c>
      <c r="C10" s="19" t="s">
        <v>38</v>
      </c>
      <c r="D10" s="33">
        <v>8474.4</v>
      </c>
      <c r="E10" s="6">
        <v>17291.2</v>
      </c>
      <c r="F10" s="7">
        <f t="shared" si="0"/>
        <v>48547</v>
      </c>
      <c r="G10" s="7">
        <f t="shared" si="1"/>
        <v>28000.08333333334</v>
      </c>
      <c r="H10" s="7">
        <f aca="true" t="shared" si="14" ref="H10:H53">CZ10+DV10-DR10</f>
        <v>28647.29003333334</v>
      </c>
      <c r="I10" s="7">
        <f aca="true" t="shared" si="15" ref="I10:I53">+H10/G10*100</f>
        <v>102.31144562069755</v>
      </c>
      <c r="J10" s="8">
        <f t="shared" si="2"/>
        <v>7021.2</v>
      </c>
      <c r="K10" s="8">
        <f t="shared" si="3"/>
        <v>3776.7</v>
      </c>
      <c r="L10" s="8">
        <f t="shared" si="4"/>
        <v>4423.9067</v>
      </c>
      <c r="M10" s="8">
        <f aca="true" t="shared" si="16" ref="M10:M53">L10/K10*100</f>
        <v>117.13683109593029</v>
      </c>
      <c r="N10" s="8">
        <f t="shared" si="5"/>
        <v>2884</v>
      </c>
      <c r="O10" s="8">
        <f t="shared" si="6"/>
        <v>1682.3</v>
      </c>
      <c r="P10" s="8">
        <f aca="true" t="shared" si="17" ref="P10:P53">+T10+AB10</f>
        <v>2492.9332</v>
      </c>
      <c r="Q10" s="8">
        <f aca="true" t="shared" si="18" ref="Q10:Q53">+P10/O10*100</f>
        <v>148.18600725197646</v>
      </c>
      <c r="R10" s="34">
        <v>143</v>
      </c>
      <c r="S10" s="25">
        <f aca="true" t="shared" si="19" ref="S10:S52">+R10/12*7</f>
        <v>83.41666666666666</v>
      </c>
      <c r="T10" s="34">
        <v>150.366</v>
      </c>
      <c r="U10" s="25">
        <f aca="true" t="shared" si="20" ref="U10:U53">+T10/S10*100</f>
        <v>180.2589410589411</v>
      </c>
      <c r="V10" s="26">
        <v>2623.2</v>
      </c>
      <c r="W10" s="25">
        <v>1529.9</v>
      </c>
      <c r="X10" s="34">
        <v>1560.8175</v>
      </c>
      <c r="Y10" s="25">
        <f aca="true" t="shared" si="21" ref="Y10:Y53">+X10/W10*100</f>
        <v>102.02088371789006</v>
      </c>
      <c r="Z10" s="25">
        <v>2741</v>
      </c>
      <c r="AA10" s="25">
        <f>1682.3-S10</f>
        <v>1598.8833333333332</v>
      </c>
      <c r="AB10" s="34">
        <v>2342.5672</v>
      </c>
      <c r="AC10" s="25">
        <f aca="true" t="shared" si="22" ref="AC10:AC53">+AB10/AA10*100</f>
        <v>146.51270365776114</v>
      </c>
      <c r="AD10" s="34">
        <v>429</v>
      </c>
      <c r="AE10" s="8">
        <v>214.5</v>
      </c>
      <c r="AF10" s="34">
        <v>353.6</v>
      </c>
      <c r="AG10" s="8">
        <f aca="true" t="shared" si="23" ref="AG10:AG53">+AF10/AE10*100</f>
        <v>164.84848484848487</v>
      </c>
      <c r="AH10" s="22">
        <v>0</v>
      </c>
      <c r="AI10" s="8">
        <v>0</v>
      </c>
      <c r="AJ10" s="34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25">
        <v>41525.8</v>
      </c>
      <c r="AS10" s="25">
        <f aca="true" t="shared" si="24" ref="AS10:AS52">+AR10/12*7</f>
        <v>24223.383333333335</v>
      </c>
      <c r="AT10" s="25">
        <v>24223.383333333335</v>
      </c>
      <c r="AU10" s="25">
        <f aca="true" t="shared" si="25" ref="AU10:AU52">+AT10/AS10*100</f>
        <v>100</v>
      </c>
      <c r="AV10" s="25">
        <v>0</v>
      </c>
      <c r="AW10" s="25">
        <v>0</v>
      </c>
      <c r="AX10" s="25">
        <v>0</v>
      </c>
      <c r="AY10" s="25">
        <v>0</v>
      </c>
      <c r="AZ10" s="34">
        <v>0</v>
      </c>
      <c r="BA10" s="8">
        <v>0</v>
      </c>
      <c r="BB10" s="34">
        <v>0</v>
      </c>
      <c r="BC10" s="8">
        <v>0</v>
      </c>
      <c r="BD10" s="8">
        <v>0</v>
      </c>
      <c r="BE10" s="8">
        <v>0</v>
      </c>
      <c r="BF10" s="22">
        <v>0</v>
      </c>
      <c r="BG10" s="8">
        <v>0</v>
      </c>
      <c r="BH10" s="8">
        <v>0</v>
      </c>
      <c r="BI10" s="8">
        <f t="shared" si="7"/>
        <v>485</v>
      </c>
      <c r="BJ10" s="8">
        <f t="shared" si="8"/>
        <v>0</v>
      </c>
      <c r="BK10" s="8">
        <f aca="true" t="shared" si="26" ref="BK10:BK52">+BO10+BV10</f>
        <v>16.556</v>
      </c>
      <c r="BL10" s="8" t="e">
        <f aca="true" t="shared" si="27" ref="BL10:BL53">+BK10/BJ10*100</f>
        <v>#DIV/0!</v>
      </c>
      <c r="BM10" s="34">
        <v>485</v>
      </c>
      <c r="BN10" s="25">
        <v>0</v>
      </c>
      <c r="BO10" s="34">
        <v>16.556</v>
      </c>
      <c r="BP10" s="8">
        <v>0</v>
      </c>
      <c r="BQ10" s="8">
        <v>0</v>
      </c>
      <c r="BR10" s="8">
        <v>0</v>
      </c>
      <c r="BS10" s="8">
        <v>0</v>
      </c>
      <c r="BT10" s="34">
        <v>0</v>
      </c>
      <c r="BU10" s="34">
        <v>0</v>
      </c>
      <c r="BV10" s="34">
        <v>0</v>
      </c>
      <c r="BW10" s="9">
        <v>0</v>
      </c>
      <c r="BX10" s="9">
        <v>0</v>
      </c>
      <c r="BY10" s="9">
        <v>0</v>
      </c>
      <c r="BZ10" s="25">
        <v>0</v>
      </c>
      <c r="CA10" s="8">
        <v>0</v>
      </c>
      <c r="CB10" s="34">
        <v>0</v>
      </c>
      <c r="CC10" s="8">
        <v>0</v>
      </c>
      <c r="CD10" s="25">
        <v>0</v>
      </c>
      <c r="CE10" s="34">
        <v>0</v>
      </c>
      <c r="CF10" s="8">
        <v>0</v>
      </c>
      <c r="CG10" s="25">
        <f aca="true" t="shared" si="28" ref="CG10:CG52">+CF10/12*7</f>
        <v>0</v>
      </c>
      <c r="CH10" s="34">
        <v>0</v>
      </c>
      <c r="CI10" s="25">
        <v>0</v>
      </c>
      <c r="CJ10" s="8">
        <v>0</v>
      </c>
      <c r="CK10" s="25">
        <v>0</v>
      </c>
      <c r="CL10" s="25">
        <v>0</v>
      </c>
      <c r="CM10" s="8">
        <v>0</v>
      </c>
      <c r="CN10" s="8">
        <v>0</v>
      </c>
      <c r="CO10" s="34">
        <v>0</v>
      </c>
      <c r="CP10" s="8">
        <v>0</v>
      </c>
      <c r="CQ10" s="8">
        <v>0</v>
      </c>
      <c r="CR10" s="34">
        <v>0</v>
      </c>
      <c r="CS10" s="22">
        <v>600</v>
      </c>
      <c r="CT10" s="25">
        <f aca="true" t="shared" si="29" ref="CT10:CT52">+CS10/12*7</f>
        <v>350</v>
      </c>
      <c r="CU10" s="34">
        <v>0</v>
      </c>
      <c r="CV10" s="25">
        <f>+CU10/CT10*100</f>
        <v>0</v>
      </c>
      <c r="CW10" s="8"/>
      <c r="CX10" s="8">
        <f t="shared" si="9"/>
        <v>48547</v>
      </c>
      <c r="CY10" s="8">
        <f t="shared" si="10"/>
        <v>28000.08333333334</v>
      </c>
      <c r="CZ10" s="8">
        <f t="shared" si="11"/>
        <v>28647.29003333334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34">
        <v>0</v>
      </c>
      <c r="DM10" s="8">
        <v>0</v>
      </c>
      <c r="DN10" s="8">
        <v>0</v>
      </c>
      <c r="DO10" s="8">
        <v>0</v>
      </c>
      <c r="DP10" s="34">
        <v>0</v>
      </c>
      <c r="DQ10" s="10">
        <v>0</v>
      </c>
      <c r="DR10" s="34">
        <v>0</v>
      </c>
      <c r="DS10" s="25">
        <v>0</v>
      </c>
      <c r="DT10" s="8">
        <v>0</v>
      </c>
      <c r="DU10" s="8">
        <f t="shared" si="12"/>
        <v>0</v>
      </c>
      <c r="DV10" s="34">
        <f t="shared" si="13"/>
        <v>0</v>
      </c>
    </row>
    <row r="11" spans="2:126" s="4" customFormat="1" ht="21" customHeight="1">
      <c r="B11" s="5">
        <v>3</v>
      </c>
      <c r="C11" s="19" t="s">
        <v>39</v>
      </c>
      <c r="D11" s="33">
        <v>323.5</v>
      </c>
      <c r="E11" s="6">
        <v>468.4</v>
      </c>
      <c r="F11" s="7">
        <f t="shared" si="0"/>
        <v>5266.9</v>
      </c>
      <c r="G11" s="7">
        <f t="shared" si="1"/>
        <v>2819.7333333333336</v>
      </c>
      <c r="H11" s="7">
        <f t="shared" si="14"/>
        <v>2990.7400000000002</v>
      </c>
      <c r="I11" s="7">
        <f t="shared" si="15"/>
        <v>106.06463968223945</v>
      </c>
      <c r="J11" s="8">
        <f t="shared" si="2"/>
        <v>1080</v>
      </c>
      <c r="K11" s="8">
        <f t="shared" si="3"/>
        <v>570</v>
      </c>
      <c r="L11" s="8">
        <f t="shared" si="4"/>
        <v>633.14</v>
      </c>
      <c r="M11" s="8">
        <f t="shared" si="16"/>
        <v>111.07719298245613</v>
      </c>
      <c r="N11" s="8">
        <f t="shared" si="5"/>
        <v>450</v>
      </c>
      <c r="O11" s="8">
        <f t="shared" si="6"/>
        <v>262.5</v>
      </c>
      <c r="P11" s="8">
        <f t="shared" si="17"/>
        <v>330.44</v>
      </c>
      <c r="Q11" s="8">
        <f t="shared" si="18"/>
        <v>125.88190476190475</v>
      </c>
      <c r="R11" s="34">
        <v>0</v>
      </c>
      <c r="S11" s="25">
        <f t="shared" si="19"/>
        <v>0</v>
      </c>
      <c r="T11" s="34">
        <v>0</v>
      </c>
      <c r="U11" s="25">
        <v>100</v>
      </c>
      <c r="V11" s="32">
        <v>330</v>
      </c>
      <c r="W11" s="25">
        <v>157.5</v>
      </c>
      <c r="X11" s="34">
        <v>152.8</v>
      </c>
      <c r="Y11" s="25">
        <f t="shared" si="21"/>
        <v>97.01587301587303</v>
      </c>
      <c r="Z11" s="22">
        <v>450</v>
      </c>
      <c r="AA11" s="22">
        <v>262.5</v>
      </c>
      <c r="AB11" s="34">
        <v>330.44</v>
      </c>
      <c r="AC11" s="25">
        <f t="shared" si="22"/>
        <v>125.88190476190475</v>
      </c>
      <c r="AD11" s="34">
        <v>0</v>
      </c>
      <c r="AE11" s="8">
        <v>0</v>
      </c>
      <c r="AF11" s="34">
        <v>8</v>
      </c>
      <c r="AG11" s="8" t="e">
        <f t="shared" si="23"/>
        <v>#DIV/0!</v>
      </c>
      <c r="AH11" s="22">
        <v>0</v>
      </c>
      <c r="AI11" s="8">
        <v>0</v>
      </c>
      <c r="AJ11" s="34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22">
        <v>3500</v>
      </c>
      <c r="AS11" s="25">
        <f t="shared" si="24"/>
        <v>2041.6666666666667</v>
      </c>
      <c r="AT11" s="25">
        <v>2041.6666666666667</v>
      </c>
      <c r="AU11" s="25">
        <f t="shared" si="25"/>
        <v>100</v>
      </c>
      <c r="AV11" s="22">
        <v>686.9</v>
      </c>
      <c r="AW11" s="25">
        <v>208.0666666666666</v>
      </c>
      <c r="AX11" s="25">
        <v>315.93333333333317</v>
      </c>
      <c r="AY11" s="25">
        <v>0</v>
      </c>
      <c r="AZ11" s="34">
        <v>0</v>
      </c>
      <c r="BA11" s="8">
        <v>0</v>
      </c>
      <c r="BB11" s="34">
        <v>0</v>
      </c>
      <c r="BC11" s="8">
        <v>0</v>
      </c>
      <c r="BD11" s="8">
        <v>0</v>
      </c>
      <c r="BE11" s="8">
        <v>0</v>
      </c>
      <c r="BF11" s="22">
        <v>0</v>
      </c>
      <c r="BG11" s="8">
        <v>0</v>
      </c>
      <c r="BH11" s="8">
        <v>0</v>
      </c>
      <c r="BI11" s="8">
        <f t="shared" si="7"/>
        <v>300</v>
      </c>
      <c r="BJ11" s="8">
        <f t="shared" si="8"/>
        <v>150</v>
      </c>
      <c r="BK11" s="8">
        <f t="shared" si="26"/>
        <v>141.9</v>
      </c>
      <c r="BL11" s="8">
        <f t="shared" si="27"/>
        <v>94.60000000000001</v>
      </c>
      <c r="BM11" s="34">
        <v>300</v>
      </c>
      <c r="BN11" s="22">
        <v>150</v>
      </c>
      <c r="BO11" s="34">
        <v>141.9</v>
      </c>
      <c r="BP11" s="8">
        <v>0</v>
      </c>
      <c r="BQ11" s="8">
        <v>0</v>
      </c>
      <c r="BR11" s="8">
        <v>0</v>
      </c>
      <c r="BS11" s="8">
        <v>0</v>
      </c>
      <c r="BT11" s="34">
        <v>0</v>
      </c>
      <c r="BU11" s="34">
        <v>0</v>
      </c>
      <c r="BV11" s="34">
        <v>0</v>
      </c>
      <c r="BW11" s="9">
        <v>0</v>
      </c>
      <c r="BX11" s="9">
        <v>0</v>
      </c>
      <c r="BY11" s="9">
        <v>0</v>
      </c>
      <c r="BZ11" s="22">
        <v>0</v>
      </c>
      <c r="CA11" s="8">
        <v>0</v>
      </c>
      <c r="CB11" s="34">
        <v>0</v>
      </c>
      <c r="CC11" s="8">
        <v>0</v>
      </c>
      <c r="CD11" s="25">
        <v>0</v>
      </c>
      <c r="CE11" s="34">
        <v>0</v>
      </c>
      <c r="CF11" s="8">
        <v>0</v>
      </c>
      <c r="CG11" s="25">
        <f t="shared" si="28"/>
        <v>0</v>
      </c>
      <c r="CH11" s="34">
        <v>0</v>
      </c>
      <c r="CI11" s="25">
        <v>0</v>
      </c>
      <c r="CJ11" s="8">
        <v>0</v>
      </c>
      <c r="CK11" s="22">
        <v>0</v>
      </c>
      <c r="CL11" s="25">
        <v>0</v>
      </c>
      <c r="CM11" s="8">
        <v>0</v>
      </c>
      <c r="CN11" s="8">
        <v>0</v>
      </c>
      <c r="CO11" s="34">
        <v>0</v>
      </c>
      <c r="CP11" s="8">
        <v>0</v>
      </c>
      <c r="CQ11" s="8">
        <v>0</v>
      </c>
      <c r="CR11" s="34">
        <v>0</v>
      </c>
      <c r="CS11" s="22">
        <v>0</v>
      </c>
      <c r="CT11" s="25">
        <f t="shared" si="29"/>
        <v>0</v>
      </c>
      <c r="CU11" s="34">
        <v>0</v>
      </c>
      <c r="CV11" s="25">
        <v>0</v>
      </c>
      <c r="CW11" s="8"/>
      <c r="CX11" s="8">
        <f t="shared" si="9"/>
        <v>5266.9</v>
      </c>
      <c r="CY11" s="8">
        <f t="shared" si="10"/>
        <v>2819.7333333333336</v>
      </c>
      <c r="CZ11" s="8">
        <f t="shared" si="11"/>
        <v>2990.7400000000002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34">
        <v>0</v>
      </c>
      <c r="DM11" s="8">
        <v>0</v>
      </c>
      <c r="DN11" s="8">
        <v>0</v>
      </c>
      <c r="DO11" s="8">
        <v>0</v>
      </c>
      <c r="DP11" s="34">
        <v>0</v>
      </c>
      <c r="DQ11" s="10">
        <v>0</v>
      </c>
      <c r="DR11" s="34">
        <v>0</v>
      </c>
      <c r="DS11" s="22">
        <v>0</v>
      </c>
      <c r="DT11" s="8">
        <v>0</v>
      </c>
      <c r="DU11" s="8">
        <f t="shared" si="12"/>
        <v>0</v>
      </c>
      <c r="DV11" s="34">
        <f t="shared" si="13"/>
        <v>0</v>
      </c>
    </row>
    <row r="12" spans="2:126" s="4" customFormat="1" ht="21" customHeight="1">
      <c r="B12" s="5">
        <v>4</v>
      </c>
      <c r="C12" s="19" t="s">
        <v>40</v>
      </c>
      <c r="D12" s="33">
        <v>3246.7</v>
      </c>
      <c r="E12" s="6">
        <v>536</v>
      </c>
      <c r="F12" s="7">
        <f t="shared" si="0"/>
        <v>6013.2</v>
      </c>
      <c r="G12" s="7">
        <f t="shared" si="1"/>
        <v>2931.2333333333336</v>
      </c>
      <c r="H12" s="7">
        <f t="shared" si="14"/>
        <v>3162.378</v>
      </c>
      <c r="I12" s="7">
        <f t="shared" si="15"/>
        <v>107.88557717456814</v>
      </c>
      <c r="J12" s="8">
        <f t="shared" si="2"/>
        <v>1870</v>
      </c>
      <c r="K12" s="8">
        <f t="shared" si="3"/>
        <v>677.5</v>
      </c>
      <c r="L12" s="8">
        <f t="shared" si="4"/>
        <v>802.778</v>
      </c>
      <c r="M12" s="8">
        <f t="shared" si="16"/>
        <v>118.49121771217712</v>
      </c>
      <c r="N12" s="8">
        <f t="shared" si="5"/>
        <v>120</v>
      </c>
      <c r="O12" s="8">
        <f t="shared" si="6"/>
        <v>70</v>
      </c>
      <c r="P12" s="8">
        <f t="shared" si="17"/>
        <v>92.26400000000001</v>
      </c>
      <c r="Q12" s="8">
        <f t="shared" si="18"/>
        <v>131.80571428571432</v>
      </c>
      <c r="R12" s="34">
        <v>120</v>
      </c>
      <c r="S12" s="25">
        <f t="shared" si="19"/>
        <v>70</v>
      </c>
      <c r="T12" s="34">
        <v>43.426</v>
      </c>
      <c r="U12" s="25">
        <v>100</v>
      </c>
      <c r="V12" s="32">
        <v>450</v>
      </c>
      <c r="W12" s="25">
        <v>227.5</v>
      </c>
      <c r="X12" s="34">
        <v>246.514</v>
      </c>
      <c r="Y12" s="25">
        <f t="shared" si="21"/>
        <v>108.3578021978022</v>
      </c>
      <c r="Z12" s="22">
        <v>0</v>
      </c>
      <c r="AA12" s="22">
        <v>0</v>
      </c>
      <c r="AB12" s="34">
        <v>48.838</v>
      </c>
      <c r="AC12" s="25" t="e">
        <f t="shared" si="22"/>
        <v>#DIV/0!</v>
      </c>
      <c r="AD12" s="34">
        <v>0</v>
      </c>
      <c r="AE12" s="8">
        <v>0</v>
      </c>
      <c r="AF12" s="34">
        <v>0</v>
      </c>
      <c r="AG12" s="8" t="e">
        <f t="shared" si="23"/>
        <v>#DIV/0!</v>
      </c>
      <c r="AH12" s="22">
        <v>0</v>
      </c>
      <c r="AI12" s="8">
        <v>0</v>
      </c>
      <c r="AJ12" s="34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22">
        <v>3500</v>
      </c>
      <c r="AS12" s="25">
        <f t="shared" si="24"/>
        <v>2041.6666666666667</v>
      </c>
      <c r="AT12" s="25">
        <v>2041.6666666666667</v>
      </c>
      <c r="AU12" s="25">
        <f t="shared" si="25"/>
        <v>100</v>
      </c>
      <c r="AV12" s="22">
        <v>643.2</v>
      </c>
      <c r="AW12" s="25">
        <v>212.0666666666666</v>
      </c>
      <c r="AX12" s="25">
        <v>317.93333333333317</v>
      </c>
      <c r="AY12" s="25">
        <v>0</v>
      </c>
      <c r="AZ12" s="34">
        <v>0</v>
      </c>
      <c r="BA12" s="8">
        <v>0</v>
      </c>
      <c r="BB12" s="34">
        <v>0</v>
      </c>
      <c r="BC12" s="8">
        <v>0</v>
      </c>
      <c r="BD12" s="8">
        <v>0</v>
      </c>
      <c r="BE12" s="8">
        <v>0</v>
      </c>
      <c r="BF12" s="22">
        <v>0</v>
      </c>
      <c r="BG12" s="8">
        <v>0</v>
      </c>
      <c r="BH12" s="8">
        <v>0</v>
      </c>
      <c r="BI12" s="8">
        <f t="shared" si="7"/>
        <v>1300</v>
      </c>
      <c r="BJ12" s="8">
        <f t="shared" si="8"/>
        <v>380</v>
      </c>
      <c r="BK12" s="8">
        <f t="shared" si="26"/>
        <v>464</v>
      </c>
      <c r="BL12" s="8">
        <f t="shared" si="27"/>
        <v>122.10526315789474</v>
      </c>
      <c r="BM12" s="34">
        <v>1300</v>
      </c>
      <c r="BN12" s="22">
        <v>380</v>
      </c>
      <c r="BO12" s="34">
        <v>464</v>
      </c>
      <c r="BP12" s="8">
        <v>0</v>
      </c>
      <c r="BQ12" s="8">
        <v>0</v>
      </c>
      <c r="BR12" s="8">
        <v>0</v>
      </c>
      <c r="BS12" s="8">
        <v>0</v>
      </c>
      <c r="BT12" s="34">
        <v>0</v>
      </c>
      <c r="BU12" s="34">
        <v>0</v>
      </c>
      <c r="BV12" s="34">
        <v>0</v>
      </c>
      <c r="BW12" s="9">
        <v>0</v>
      </c>
      <c r="BX12" s="9">
        <v>0</v>
      </c>
      <c r="BY12" s="9">
        <v>0</v>
      </c>
      <c r="BZ12" s="22">
        <v>0</v>
      </c>
      <c r="CA12" s="8">
        <v>0</v>
      </c>
      <c r="CB12" s="34">
        <v>0</v>
      </c>
      <c r="CC12" s="8">
        <v>0</v>
      </c>
      <c r="CD12" s="25">
        <v>0</v>
      </c>
      <c r="CE12" s="34">
        <v>0</v>
      </c>
      <c r="CF12" s="8">
        <v>0</v>
      </c>
      <c r="CG12" s="25">
        <f t="shared" si="28"/>
        <v>0</v>
      </c>
      <c r="CH12" s="34">
        <v>0</v>
      </c>
      <c r="CI12" s="25">
        <v>0</v>
      </c>
      <c r="CJ12" s="8">
        <v>0</v>
      </c>
      <c r="CK12" s="22">
        <v>0</v>
      </c>
      <c r="CL12" s="25">
        <v>0</v>
      </c>
      <c r="CM12" s="8">
        <v>0</v>
      </c>
      <c r="CN12" s="8">
        <v>0</v>
      </c>
      <c r="CO12" s="34">
        <v>0</v>
      </c>
      <c r="CP12" s="8">
        <v>0</v>
      </c>
      <c r="CQ12" s="8">
        <v>0</v>
      </c>
      <c r="CR12" s="34">
        <v>0</v>
      </c>
      <c r="CS12" s="22">
        <v>0</v>
      </c>
      <c r="CT12" s="25">
        <f t="shared" si="29"/>
        <v>0</v>
      </c>
      <c r="CU12" s="34">
        <v>0</v>
      </c>
      <c r="CV12" s="25">
        <v>0</v>
      </c>
      <c r="CW12" s="8"/>
      <c r="CX12" s="8">
        <f t="shared" si="9"/>
        <v>6013.2</v>
      </c>
      <c r="CY12" s="8">
        <f t="shared" si="10"/>
        <v>2931.2333333333336</v>
      </c>
      <c r="CZ12" s="8">
        <f t="shared" si="11"/>
        <v>3162.378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34">
        <v>0</v>
      </c>
      <c r="DM12" s="8">
        <v>0</v>
      </c>
      <c r="DN12" s="8">
        <v>0</v>
      </c>
      <c r="DO12" s="8">
        <v>0</v>
      </c>
      <c r="DP12" s="34">
        <v>0</v>
      </c>
      <c r="DQ12" s="10">
        <v>0</v>
      </c>
      <c r="DR12" s="34">
        <v>0</v>
      </c>
      <c r="DS12" s="22">
        <v>0</v>
      </c>
      <c r="DT12" s="8">
        <v>0</v>
      </c>
      <c r="DU12" s="8">
        <f t="shared" si="12"/>
        <v>0</v>
      </c>
      <c r="DV12" s="34">
        <f t="shared" si="13"/>
        <v>0</v>
      </c>
    </row>
    <row r="13" spans="2:126" s="4" customFormat="1" ht="21" customHeight="1">
      <c r="B13" s="5">
        <v>5</v>
      </c>
      <c r="C13" s="19" t="s">
        <v>41</v>
      </c>
      <c r="D13" s="33">
        <v>0</v>
      </c>
      <c r="E13" s="6">
        <v>125.7</v>
      </c>
      <c r="F13" s="7">
        <f t="shared" si="0"/>
        <v>6804.3</v>
      </c>
      <c r="G13" s="7">
        <f t="shared" si="1"/>
        <v>3593.925</v>
      </c>
      <c r="H13" s="7">
        <f t="shared" si="14"/>
        <v>3905.9939999999997</v>
      </c>
      <c r="I13" s="7">
        <f t="shared" si="15"/>
        <v>108.68323629458044</v>
      </c>
      <c r="J13" s="8">
        <f t="shared" si="2"/>
        <v>2583.1</v>
      </c>
      <c r="K13" s="8">
        <f t="shared" si="3"/>
        <v>1326.1916666666666</v>
      </c>
      <c r="L13" s="8">
        <f t="shared" si="4"/>
        <v>1521.394</v>
      </c>
      <c r="M13" s="8">
        <f t="shared" si="16"/>
        <v>114.71901371722288</v>
      </c>
      <c r="N13" s="8">
        <f t="shared" si="5"/>
        <v>313</v>
      </c>
      <c r="O13" s="8">
        <f t="shared" si="6"/>
        <v>135</v>
      </c>
      <c r="P13" s="8">
        <f t="shared" si="17"/>
        <v>222.294</v>
      </c>
      <c r="Q13" s="8">
        <f t="shared" si="18"/>
        <v>164.66222222222223</v>
      </c>
      <c r="R13" s="34">
        <v>0</v>
      </c>
      <c r="S13" s="25">
        <f t="shared" si="19"/>
        <v>0</v>
      </c>
      <c r="T13" s="34">
        <v>15.536</v>
      </c>
      <c r="U13" s="25">
        <v>100</v>
      </c>
      <c r="V13" s="32">
        <v>960</v>
      </c>
      <c r="W13" s="22">
        <v>498</v>
      </c>
      <c r="X13" s="34">
        <v>498.01</v>
      </c>
      <c r="Y13" s="25">
        <f t="shared" si="21"/>
        <v>100.00200803212851</v>
      </c>
      <c r="Z13" s="22">
        <v>313</v>
      </c>
      <c r="AA13" s="22">
        <f>135-S13</f>
        <v>135</v>
      </c>
      <c r="AB13" s="34">
        <v>206.758</v>
      </c>
      <c r="AC13" s="25">
        <f t="shared" si="22"/>
        <v>153.1540740740741</v>
      </c>
      <c r="AD13" s="34">
        <v>10</v>
      </c>
      <c r="AE13" s="8">
        <v>0.8</v>
      </c>
      <c r="AF13" s="34">
        <v>2</v>
      </c>
      <c r="AG13" s="8">
        <f t="shared" si="23"/>
        <v>250</v>
      </c>
      <c r="AH13" s="22">
        <v>0</v>
      </c>
      <c r="AI13" s="8">
        <v>0</v>
      </c>
      <c r="AJ13" s="34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22">
        <v>3500</v>
      </c>
      <c r="AS13" s="25">
        <f t="shared" si="24"/>
        <v>2041.6666666666667</v>
      </c>
      <c r="AT13" s="25">
        <v>2041.6666666666667</v>
      </c>
      <c r="AU13" s="25">
        <f t="shared" si="25"/>
        <v>100</v>
      </c>
      <c r="AV13" s="22">
        <v>721.2</v>
      </c>
      <c r="AW13" s="25">
        <v>226.0666666666666</v>
      </c>
      <c r="AX13" s="25">
        <v>342.93333333333317</v>
      </c>
      <c r="AY13" s="25">
        <v>0</v>
      </c>
      <c r="AZ13" s="34">
        <v>0</v>
      </c>
      <c r="BA13" s="8">
        <v>0</v>
      </c>
      <c r="BB13" s="34">
        <v>0</v>
      </c>
      <c r="BC13" s="8">
        <v>0</v>
      </c>
      <c r="BD13" s="8">
        <v>0</v>
      </c>
      <c r="BE13" s="8">
        <v>0</v>
      </c>
      <c r="BF13" s="22">
        <v>0</v>
      </c>
      <c r="BG13" s="8">
        <v>0</v>
      </c>
      <c r="BH13" s="8">
        <v>0</v>
      </c>
      <c r="BI13" s="8">
        <f t="shared" si="7"/>
        <v>1020</v>
      </c>
      <c r="BJ13" s="8">
        <f t="shared" si="8"/>
        <v>529</v>
      </c>
      <c r="BK13" s="8">
        <f t="shared" si="26"/>
        <v>529</v>
      </c>
      <c r="BL13" s="8">
        <f t="shared" si="27"/>
        <v>100</v>
      </c>
      <c r="BM13" s="34">
        <v>1020</v>
      </c>
      <c r="BN13" s="22">
        <v>529</v>
      </c>
      <c r="BO13" s="34">
        <v>529</v>
      </c>
      <c r="BP13" s="8">
        <v>0</v>
      </c>
      <c r="BQ13" s="8">
        <v>0</v>
      </c>
      <c r="BR13" s="8">
        <v>0</v>
      </c>
      <c r="BS13" s="8">
        <v>0</v>
      </c>
      <c r="BT13" s="34">
        <v>0</v>
      </c>
      <c r="BU13" s="34">
        <v>0</v>
      </c>
      <c r="BV13" s="34">
        <v>0</v>
      </c>
      <c r="BW13" s="9">
        <v>0</v>
      </c>
      <c r="BX13" s="9">
        <v>0</v>
      </c>
      <c r="BY13" s="9">
        <v>0</v>
      </c>
      <c r="BZ13" s="22">
        <v>0</v>
      </c>
      <c r="CA13" s="8">
        <v>0</v>
      </c>
      <c r="CB13" s="34">
        <v>0</v>
      </c>
      <c r="CC13" s="8">
        <v>0</v>
      </c>
      <c r="CD13" s="25">
        <v>0</v>
      </c>
      <c r="CE13" s="34">
        <v>0</v>
      </c>
      <c r="CF13" s="8">
        <v>10</v>
      </c>
      <c r="CG13" s="25">
        <f t="shared" si="28"/>
        <v>5.833333333333334</v>
      </c>
      <c r="CH13" s="34">
        <v>0</v>
      </c>
      <c r="CI13" s="25">
        <v>0</v>
      </c>
      <c r="CJ13" s="8">
        <v>0</v>
      </c>
      <c r="CK13" s="22">
        <v>0</v>
      </c>
      <c r="CL13" s="25">
        <v>0</v>
      </c>
      <c r="CM13" s="8">
        <v>0</v>
      </c>
      <c r="CN13" s="8">
        <v>0</v>
      </c>
      <c r="CO13" s="34">
        <v>0</v>
      </c>
      <c r="CP13" s="8">
        <v>0</v>
      </c>
      <c r="CQ13" s="8">
        <v>0</v>
      </c>
      <c r="CR13" s="34">
        <v>0</v>
      </c>
      <c r="CS13" s="22">
        <v>270.1</v>
      </c>
      <c r="CT13" s="25">
        <f t="shared" si="29"/>
        <v>157.55833333333337</v>
      </c>
      <c r="CU13" s="34">
        <v>270.09</v>
      </c>
      <c r="CV13" s="25">
        <v>0</v>
      </c>
      <c r="CW13" s="8"/>
      <c r="CX13" s="8">
        <f t="shared" si="9"/>
        <v>6804.3</v>
      </c>
      <c r="CY13" s="8">
        <f t="shared" si="10"/>
        <v>3593.925</v>
      </c>
      <c r="CZ13" s="8">
        <f t="shared" si="11"/>
        <v>3905.9939999999997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34">
        <v>0</v>
      </c>
      <c r="DM13" s="8">
        <v>0</v>
      </c>
      <c r="DN13" s="8">
        <v>0</v>
      </c>
      <c r="DO13" s="8">
        <v>0</v>
      </c>
      <c r="DP13" s="34">
        <v>0</v>
      </c>
      <c r="DQ13" s="10">
        <v>0</v>
      </c>
      <c r="DR13" s="34">
        <v>0</v>
      </c>
      <c r="DS13" s="22">
        <v>0</v>
      </c>
      <c r="DT13" s="8">
        <v>0</v>
      </c>
      <c r="DU13" s="8">
        <f t="shared" si="12"/>
        <v>0</v>
      </c>
      <c r="DV13" s="34">
        <f t="shared" si="13"/>
        <v>0</v>
      </c>
    </row>
    <row r="14" spans="2:126" s="4" customFormat="1" ht="21" customHeight="1">
      <c r="B14" s="5">
        <v>6</v>
      </c>
      <c r="C14" s="19" t="s">
        <v>42</v>
      </c>
      <c r="D14" s="33">
        <v>0.1</v>
      </c>
      <c r="E14" s="6">
        <v>910.6</v>
      </c>
      <c r="F14" s="7">
        <f t="shared" si="0"/>
        <v>40952.399999999994</v>
      </c>
      <c r="G14" s="7">
        <f t="shared" si="1"/>
        <v>23888.83333333333</v>
      </c>
      <c r="H14" s="7">
        <f t="shared" si="14"/>
        <v>24010.67133333333</v>
      </c>
      <c r="I14" s="7">
        <f t="shared" si="15"/>
        <v>100.51002072097842</v>
      </c>
      <c r="J14" s="8">
        <f t="shared" si="2"/>
        <v>4281.2</v>
      </c>
      <c r="K14" s="8">
        <f t="shared" si="3"/>
        <v>2497.3</v>
      </c>
      <c r="L14" s="8">
        <f t="shared" si="4"/>
        <v>2619.1380000000004</v>
      </c>
      <c r="M14" s="8">
        <f t="shared" si="16"/>
        <v>104.87878909221962</v>
      </c>
      <c r="N14" s="8">
        <f t="shared" si="5"/>
        <v>2200</v>
      </c>
      <c r="O14" s="8">
        <f t="shared" si="6"/>
        <v>1283.3</v>
      </c>
      <c r="P14" s="8">
        <f t="shared" si="17"/>
        <v>1067.967</v>
      </c>
      <c r="Q14" s="8">
        <f t="shared" si="18"/>
        <v>83.22036936024313</v>
      </c>
      <c r="R14" s="34">
        <v>32.3</v>
      </c>
      <c r="S14" s="25">
        <f t="shared" si="19"/>
        <v>18.841666666666665</v>
      </c>
      <c r="T14" s="34">
        <v>68.602</v>
      </c>
      <c r="U14" s="25">
        <f t="shared" si="20"/>
        <v>364.0973020787263</v>
      </c>
      <c r="V14" s="32">
        <v>1200</v>
      </c>
      <c r="W14" s="22">
        <v>700</v>
      </c>
      <c r="X14" s="34">
        <v>703.197</v>
      </c>
      <c r="Y14" s="25">
        <f t="shared" si="21"/>
        <v>100.45671428571427</v>
      </c>
      <c r="Z14" s="22">
        <v>2167.7</v>
      </c>
      <c r="AA14" s="22">
        <f>1283.3-S14</f>
        <v>1264.4583333333333</v>
      </c>
      <c r="AB14" s="34">
        <v>999.365</v>
      </c>
      <c r="AC14" s="25">
        <f t="shared" si="22"/>
        <v>79.03502817411936</v>
      </c>
      <c r="AD14" s="34">
        <v>162</v>
      </c>
      <c r="AE14" s="8">
        <v>94.5</v>
      </c>
      <c r="AF14" s="34">
        <v>331.8</v>
      </c>
      <c r="AG14" s="8">
        <f t="shared" si="23"/>
        <v>351.1111111111111</v>
      </c>
      <c r="AH14" s="22">
        <v>0</v>
      </c>
      <c r="AI14" s="8">
        <v>0</v>
      </c>
      <c r="AJ14" s="34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22">
        <v>36671.2</v>
      </c>
      <c r="AS14" s="25">
        <f t="shared" si="24"/>
        <v>21391.53333333333</v>
      </c>
      <c r="AT14" s="25">
        <v>21391.53333333333</v>
      </c>
      <c r="AU14" s="25">
        <f t="shared" si="25"/>
        <v>100</v>
      </c>
      <c r="AV14" s="22">
        <v>0</v>
      </c>
      <c r="AW14" s="25">
        <v>0</v>
      </c>
      <c r="AX14" s="25">
        <v>0</v>
      </c>
      <c r="AY14" s="25">
        <v>0</v>
      </c>
      <c r="AZ14" s="34">
        <v>0</v>
      </c>
      <c r="BA14" s="8">
        <v>0</v>
      </c>
      <c r="BB14" s="34">
        <v>0</v>
      </c>
      <c r="BC14" s="8">
        <v>0</v>
      </c>
      <c r="BD14" s="8">
        <v>0</v>
      </c>
      <c r="BE14" s="8">
        <v>0</v>
      </c>
      <c r="BF14" s="22">
        <v>0</v>
      </c>
      <c r="BG14" s="8">
        <v>0</v>
      </c>
      <c r="BH14" s="8">
        <v>0</v>
      </c>
      <c r="BI14" s="8">
        <f t="shared" si="7"/>
        <v>569.2</v>
      </c>
      <c r="BJ14" s="8">
        <f t="shared" si="8"/>
        <v>332</v>
      </c>
      <c r="BK14" s="8">
        <f t="shared" si="26"/>
        <v>342.5</v>
      </c>
      <c r="BL14" s="8">
        <f t="shared" si="27"/>
        <v>103.16265060240963</v>
      </c>
      <c r="BM14" s="34">
        <v>569.2</v>
      </c>
      <c r="BN14" s="22">
        <v>332</v>
      </c>
      <c r="BO14" s="34">
        <v>342.5</v>
      </c>
      <c r="BP14" s="8">
        <v>0</v>
      </c>
      <c r="BQ14" s="8">
        <v>0</v>
      </c>
      <c r="BR14" s="8">
        <v>0</v>
      </c>
      <c r="BS14" s="8">
        <v>0</v>
      </c>
      <c r="BT14" s="34">
        <v>0</v>
      </c>
      <c r="BU14" s="34">
        <v>0</v>
      </c>
      <c r="BV14" s="34">
        <v>0</v>
      </c>
      <c r="BW14" s="9">
        <v>0</v>
      </c>
      <c r="BX14" s="9">
        <v>0</v>
      </c>
      <c r="BY14" s="9">
        <v>0</v>
      </c>
      <c r="BZ14" s="22">
        <v>0</v>
      </c>
      <c r="CA14" s="8">
        <v>0</v>
      </c>
      <c r="CB14" s="34">
        <v>0</v>
      </c>
      <c r="CC14" s="8">
        <v>0</v>
      </c>
      <c r="CD14" s="25">
        <v>0</v>
      </c>
      <c r="CE14" s="34">
        <v>0</v>
      </c>
      <c r="CF14" s="8">
        <v>150</v>
      </c>
      <c r="CG14" s="25">
        <f t="shared" si="28"/>
        <v>87.5</v>
      </c>
      <c r="CH14" s="34">
        <v>173.674</v>
      </c>
      <c r="CI14" s="25">
        <v>0</v>
      </c>
      <c r="CJ14" s="8">
        <v>0</v>
      </c>
      <c r="CK14" s="22">
        <v>0</v>
      </c>
      <c r="CL14" s="25">
        <v>0</v>
      </c>
      <c r="CM14" s="8">
        <v>0</v>
      </c>
      <c r="CN14" s="8">
        <v>0</v>
      </c>
      <c r="CO14" s="34">
        <v>0</v>
      </c>
      <c r="CP14" s="8">
        <v>0</v>
      </c>
      <c r="CQ14" s="8">
        <v>0</v>
      </c>
      <c r="CR14" s="34">
        <v>0</v>
      </c>
      <c r="CS14" s="22">
        <v>0</v>
      </c>
      <c r="CT14" s="25">
        <f t="shared" si="29"/>
        <v>0</v>
      </c>
      <c r="CU14" s="34">
        <v>0</v>
      </c>
      <c r="CV14" s="25">
        <v>0</v>
      </c>
      <c r="CW14" s="8"/>
      <c r="CX14" s="8">
        <f t="shared" si="9"/>
        <v>40952.399999999994</v>
      </c>
      <c r="CY14" s="8">
        <f t="shared" si="10"/>
        <v>23888.83333333333</v>
      </c>
      <c r="CZ14" s="8">
        <f t="shared" si="11"/>
        <v>24010.67133333333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34">
        <v>0</v>
      </c>
      <c r="DM14" s="8">
        <v>0</v>
      </c>
      <c r="DN14" s="8">
        <v>0</v>
      </c>
      <c r="DO14" s="8">
        <v>0</v>
      </c>
      <c r="DP14" s="34">
        <v>0</v>
      </c>
      <c r="DQ14" s="10">
        <v>0</v>
      </c>
      <c r="DR14" s="34">
        <v>0</v>
      </c>
      <c r="DS14" s="22">
        <v>0</v>
      </c>
      <c r="DT14" s="8">
        <v>0</v>
      </c>
      <c r="DU14" s="8">
        <f t="shared" si="12"/>
        <v>0</v>
      </c>
      <c r="DV14" s="34">
        <f t="shared" si="13"/>
        <v>0</v>
      </c>
    </row>
    <row r="15" spans="2:126" s="4" customFormat="1" ht="21" customHeight="1">
      <c r="B15" s="5">
        <v>7</v>
      </c>
      <c r="C15" s="19" t="s">
        <v>43</v>
      </c>
      <c r="D15" s="33">
        <v>812.7</v>
      </c>
      <c r="E15" s="6">
        <v>217.2</v>
      </c>
      <c r="F15" s="7">
        <f t="shared" si="0"/>
        <v>5105.4</v>
      </c>
      <c r="G15" s="7">
        <f t="shared" si="1"/>
        <v>2926.4333333333334</v>
      </c>
      <c r="H15" s="7">
        <f t="shared" si="14"/>
        <v>2865.732</v>
      </c>
      <c r="I15" s="7">
        <f t="shared" si="15"/>
        <v>97.92575717881834</v>
      </c>
      <c r="J15" s="8">
        <f t="shared" si="2"/>
        <v>1432</v>
      </c>
      <c r="K15" s="8">
        <f t="shared" si="3"/>
        <v>821.7</v>
      </c>
      <c r="L15" s="8">
        <f t="shared" si="4"/>
        <v>740.132</v>
      </c>
      <c r="M15" s="8">
        <f t="shared" si="16"/>
        <v>90.07326274796154</v>
      </c>
      <c r="N15" s="8">
        <f t="shared" si="5"/>
        <v>142</v>
      </c>
      <c r="O15" s="8">
        <f t="shared" si="6"/>
        <v>75</v>
      </c>
      <c r="P15" s="8">
        <f t="shared" si="17"/>
        <v>72.011</v>
      </c>
      <c r="Q15" s="8">
        <f t="shared" si="18"/>
        <v>96.01466666666666</v>
      </c>
      <c r="R15" s="34">
        <v>7</v>
      </c>
      <c r="S15" s="25">
        <f t="shared" si="19"/>
        <v>4.083333333333334</v>
      </c>
      <c r="T15" s="34">
        <v>9.218</v>
      </c>
      <c r="U15" s="25">
        <f t="shared" si="20"/>
        <v>225.7469387755102</v>
      </c>
      <c r="V15" s="32">
        <v>275</v>
      </c>
      <c r="W15" s="22">
        <v>154.6</v>
      </c>
      <c r="X15" s="34">
        <v>137.321</v>
      </c>
      <c r="Y15" s="25">
        <f t="shared" si="21"/>
        <v>88.82341526520052</v>
      </c>
      <c r="Z15" s="22">
        <v>135</v>
      </c>
      <c r="AA15" s="22">
        <f>75-S15</f>
        <v>70.91666666666667</v>
      </c>
      <c r="AB15" s="34">
        <v>62.793</v>
      </c>
      <c r="AC15" s="25">
        <f t="shared" si="22"/>
        <v>88.54477085781433</v>
      </c>
      <c r="AD15" s="34">
        <v>15</v>
      </c>
      <c r="AE15" s="8">
        <v>8.8</v>
      </c>
      <c r="AF15" s="34">
        <v>7.9</v>
      </c>
      <c r="AG15" s="8">
        <f t="shared" si="23"/>
        <v>89.77272727272727</v>
      </c>
      <c r="AH15" s="22">
        <v>0</v>
      </c>
      <c r="AI15" s="8">
        <v>0</v>
      </c>
      <c r="AJ15" s="34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22">
        <v>3500</v>
      </c>
      <c r="AS15" s="25">
        <f t="shared" si="24"/>
        <v>2041.6666666666667</v>
      </c>
      <c r="AT15" s="25">
        <v>2041.6666666666667</v>
      </c>
      <c r="AU15" s="25">
        <f t="shared" si="25"/>
        <v>100</v>
      </c>
      <c r="AV15" s="22">
        <v>173.4</v>
      </c>
      <c r="AW15" s="25">
        <v>63.066666666666606</v>
      </c>
      <c r="AX15" s="25">
        <v>83.93333333333317</v>
      </c>
      <c r="AY15" s="25">
        <v>0</v>
      </c>
      <c r="AZ15" s="34">
        <v>0</v>
      </c>
      <c r="BA15" s="8">
        <v>0</v>
      </c>
      <c r="BB15" s="34">
        <v>0</v>
      </c>
      <c r="BC15" s="8">
        <v>0</v>
      </c>
      <c r="BD15" s="8">
        <v>0</v>
      </c>
      <c r="BE15" s="8">
        <v>0</v>
      </c>
      <c r="BF15" s="22">
        <v>0</v>
      </c>
      <c r="BG15" s="8">
        <v>0</v>
      </c>
      <c r="BH15" s="8">
        <v>0</v>
      </c>
      <c r="BI15" s="8">
        <f t="shared" si="7"/>
        <v>1000</v>
      </c>
      <c r="BJ15" s="8">
        <f t="shared" si="8"/>
        <v>583.3</v>
      </c>
      <c r="BK15" s="8">
        <f t="shared" si="26"/>
        <v>522.9</v>
      </c>
      <c r="BL15" s="8">
        <f t="shared" si="27"/>
        <v>89.64512257843306</v>
      </c>
      <c r="BM15" s="34">
        <v>1000</v>
      </c>
      <c r="BN15" s="22">
        <v>583.3</v>
      </c>
      <c r="BO15" s="34">
        <v>522.9</v>
      </c>
      <c r="BP15" s="8">
        <v>0</v>
      </c>
      <c r="BQ15" s="8">
        <v>0</v>
      </c>
      <c r="BR15" s="8">
        <v>0</v>
      </c>
      <c r="BS15" s="8">
        <v>0</v>
      </c>
      <c r="BT15" s="34">
        <v>0</v>
      </c>
      <c r="BU15" s="34">
        <v>0</v>
      </c>
      <c r="BV15" s="34">
        <v>0</v>
      </c>
      <c r="BW15" s="9">
        <v>0</v>
      </c>
      <c r="BX15" s="9">
        <v>0</v>
      </c>
      <c r="BY15" s="9">
        <v>0</v>
      </c>
      <c r="BZ15" s="22">
        <v>0</v>
      </c>
      <c r="CA15" s="8">
        <v>0</v>
      </c>
      <c r="CB15" s="34">
        <v>0</v>
      </c>
      <c r="CC15" s="8">
        <v>0</v>
      </c>
      <c r="CD15" s="25">
        <v>0</v>
      </c>
      <c r="CE15" s="34">
        <v>0</v>
      </c>
      <c r="CF15" s="25">
        <v>0</v>
      </c>
      <c r="CG15" s="25">
        <f t="shared" si="28"/>
        <v>0</v>
      </c>
      <c r="CH15" s="34">
        <v>0</v>
      </c>
      <c r="CI15" s="22">
        <v>0</v>
      </c>
      <c r="CJ15" s="8">
        <v>0</v>
      </c>
      <c r="CK15" s="22">
        <v>0</v>
      </c>
      <c r="CL15" s="25">
        <v>0</v>
      </c>
      <c r="CM15" s="8">
        <v>0</v>
      </c>
      <c r="CN15" s="8">
        <v>0</v>
      </c>
      <c r="CO15" s="34">
        <v>0</v>
      </c>
      <c r="CP15" s="8">
        <v>0</v>
      </c>
      <c r="CQ15" s="8">
        <v>0</v>
      </c>
      <c r="CR15" s="34">
        <v>0</v>
      </c>
      <c r="CS15" s="22">
        <v>0</v>
      </c>
      <c r="CT15" s="25">
        <f t="shared" si="29"/>
        <v>0</v>
      </c>
      <c r="CU15" s="34">
        <v>0</v>
      </c>
      <c r="CV15" s="25">
        <v>0</v>
      </c>
      <c r="CW15" s="8"/>
      <c r="CX15" s="8">
        <f t="shared" si="9"/>
        <v>5105.4</v>
      </c>
      <c r="CY15" s="8">
        <f t="shared" si="10"/>
        <v>2926.4333333333334</v>
      </c>
      <c r="CZ15" s="8">
        <f t="shared" si="11"/>
        <v>2865.732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34">
        <v>0</v>
      </c>
      <c r="DM15" s="8">
        <v>0</v>
      </c>
      <c r="DN15" s="8">
        <v>0</v>
      </c>
      <c r="DO15" s="8">
        <v>0</v>
      </c>
      <c r="DP15" s="34">
        <v>0</v>
      </c>
      <c r="DQ15" s="10">
        <v>0</v>
      </c>
      <c r="DR15" s="34">
        <v>0</v>
      </c>
      <c r="DS15" s="22">
        <v>0</v>
      </c>
      <c r="DT15" s="8">
        <v>0</v>
      </c>
      <c r="DU15" s="8">
        <f t="shared" si="12"/>
        <v>0</v>
      </c>
      <c r="DV15" s="34">
        <f t="shared" si="13"/>
        <v>0</v>
      </c>
    </row>
    <row r="16" spans="2:126" s="4" customFormat="1" ht="21" customHeight="1">
      <c r="B16" s="5">
        <v>8</v>
      </c>
      <c r="C16" s="19" t="s">
        <v>44</v>
      </c>
      <c r="D16" s="33">
        <v>1944.7</v>
      </c>
      <c r="E16" s="6">
        <v>726.3</v>
      </c>
      <c r="F16" s="7">
        <f t="shared" si="0"/>
        <v>10106.6</v>
      </c>
      <c r="G16" s="7">
        <f t="shared" si="1"/>
        <v>5649.466666666667</v>
      </c>
      <c r="H16" s="7">
        <f t="shared" si="14"/>
        <v>5754.3798</v>
      </c>
      <c r="I16" s="7">
        <f t="shared" si="15"/>
        <v>101.85704491279411</v>
      </c>
      <c r="J16" s="8">
        <f t="shared" si="2"/>
        <v>1229.5</v>
      </c>
      <c r="K16" s="8">
        <f t="shared" si="3"/>
        <v>658.8</v>
      </c>
      <c r="L16" s="8">
        <f t="shared" si="4"/>
        <v>645.8797999999998</v>
      </c>
      <c r="M16" s="8">
        <f t="shared" si="16"/>
        <v>98.0388281724347</v>
      </c>
      <c r="N16" s="8">
        <f t="shared" si="5"/>
        <v>417.5</v>
      </c>
      <c r="O16" s="8">
        <f t="shared" si="6"/>
        <v>243.5</v>
      </c>
      <c r="P16" s="8">
        <f t="shared" si="17"/>
        <v>274.611</v>
      </c>
      <c r="Q16" s="8">
        <f t="shared" si="18"/>
        <v>112.77659137577001</v>
      </c>
      <c r="R16" s="34">
        <v>0</v>
      </c>
      <c r="S16" s="25">
        <f t="shared" si="19"/>
        <v>0</v>
      </c>
      <c r="T16" s="34">
        <v>90.988</v>
      </c>
      <c r="U16" s="25" t="e">
        <f t="shared" si="20"/>
        <v>#DIV/0!</v>
      </c>
      <c r="V16" s="32">
        <v>600</v>
      </c>
      <c r="W16" s="22">
        <v>350</v>
      </c>
      <c r="X16" s="34">
        <v>293.7688</v>
      </c>
      <c r="Y16" s="25">
        <f t="shared" si="21"/>
        <v>83.93394285714285</v>
      </c>
      <c r="Z16" s="22">
        <v>417.5</v>
      </c>
      <c r="AA16" s="22">
        <v>243.5</v>
      </c>
      <c r="AB16" s="34">
        <v>183.623</v>
      </c>
      <c r="AC16" s="25">
        <f t="shared" si="22"/>
        <v>75.40985626283367</v>
      </c>
      <c r="AD16" s="34">
        <v>12</v>
      </c>
      <c r="AE16" s="8">
        <v>7</v>
      </c>
      <c r="AF16" s="34">
        <v>18.8</v>
      </c>
      <c r="AG16" s="8">
        <f t="shared" si="23"/>
        <v>268.5714285714286</v>
      </c>
      <c r="AH16" s="22">
        <v>0</v>
      </c>
      <c r="AI16" s="8">
        <v>0</v>
      </c>
      <c r="AJ16" s="34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22">
        <v>8161</v>
      </c>
      <c r="AS16" s="25">
        <f t="shared" si="24"/>
        <v>4760.583333333334</v>
      </c>
      <c r="AT16" s="25">
        <v>4760.583333333334</v>
      </c>
      <c r="AU16" s="25">
        <f t="shared" si="25"/>
        <v>100</v>
      </c>
      <c r="AV16" s="22">
        <v>716.1</v>
      </c>
      <c r="AW16" s="25">
        <v>230.08333333333303</v>
      </c>
      <c r="AX16" s="25">
        <v>347.91666666666606</v>
      </c>
      <c r="AY16" s="25">
        <v>0</v>
      </c>
      <c r="AZ16" s="34">
        <v>0</v>
      </c>
      <c r="BA16" s="8">
        <v>0</v>
      </c>
      <c r="BB16" s="34">
        <v>0</v>
      </c>
      <c r="BC16" s="8">
        <v>0</v>
      </c>
      <c r="BD16" s="8">
        <v>0</v>
      </c>
      <c r="BE16" s="8">
        <v>0</v>
      </c>
      <c r="BF16" s="22">
        <v>0</v>
      </c>
      <c r="BG16" s="8">
        <v>0</v>
      </c>
      <c r="BH16" s="8">
        <v>0</v>
      </c>
      <c r="BI16" s="8">
        <f t="shared" si="7"/>
        <v>200</v>
      </c>
      <c r="BJ16" s="8">
        <f t="shared" si="8"/>
        <v>58.3</v>
      </c>
      <c r="BK16" s="8">
        <f t="shared" si="26"/>
        <v>50.8</v>
      </c>
      <c r="BL16" s="8">
        <f t="shared" si="27"/>
        <v>87.13550600343054</v>
      </c>
      <c r="BM16" s="34">
        <v>200</v>
      </c>
      <c r="BN16" s="22">
        <v>58.3</v>
      </c>
      <c r="BO16" s="34">
        <v>50.8</v>
      </c>
      <c r="BP16" s="8">
        <v>0</v>
      </c>
      <c r="BQ16" s="8">
        <v>0</v>
      </c>
      <c r="BR16" s="8">
        <v>0</v>
      </c>
      <c r="BS16" s="8">
        <v>0</v>
      </c>
      <c r="BT16" s="34">
        <v>0</v>
      </c>
      <c r="BU16" s="34">
        <v>0</v>
      </c>
      <c r="BV16" s="34">
        <v>0</v>
      </c>
      <c r="BW16" s="9">
        <v>0</v>
      </c>
      <c r="BX16" s="9">
        <v>0</v>
      </c>
      <c r="BY16" s="9">
        <v>0</v>
      </c>
      <c r="BZ16" s="22">
        <v>0</v>
      </c>
      <c r="CA16" s="8">
        <v>0</v>
      </c>
      <c r="CB16" s="34">
        <v>0</v>
      </c>
      <c r="CC16" s="8">
        <v>0</v>
      </c>
      <c r="CD16" s="25">
        <v>0</v>
      </c>
      <c r="CE16" s="34">
        <v>0</v>
      </c>
      <c r="CF16" s="25">
        <v>0</v>
      </c>
      <c r="CG16" s="25">
        <f t="shared" si="28"/>
        <v>0</v>
      </c>
      <c r="CH16" s="34">
        <v>7.9</v>
      </c>
      <c r="CI16" s="22">
        <v>0</v>
      </c>
      <c r="CJ16" s="8">
        <v>0</v>
      </c>
      <c r="CK16" s="22">
        <v>0</v>
      </c>
      <c r="CL16" s="25">
        <v>0</v>
      </c>
      <c r="CM16" s="8">
        <v>0</v>
      </c>
      <c r="CN16" s="8">
        <v>0</v>
      </c>
      <c r="CO16" s="34">
        <v>0</v>
      </c>
      <c r="CP16" s="8">
        <v>0</v>
      </c>
      <c r="CQ16" s="8">
        <v>0</v>
      </c>
      <c r="CR16" s="34">
        <v>0</v>
      </c>
      <c r="CS16" s="22">
        <v>0</v>
      </c>
      <c r="CT16" s="25">
        <f t="shared" si="29"/>
        <v>0</v>
      </c>
      <c r="CU16" s="34">
        <v>0</v>
      </c>
      <c r="CV16" s="25">
        <v>0</v>
      </c>
      <c r="CW16" s="8"/>
      <c r="CX16" s="8">
        <f t="shared" si="9"/>
        <v>10106.6</v>
      </c>
      <c r="CY16" s="8">
        <f t="shared" si="10"/>
        <v>5649.466666666667</v>
      </c>
      <c r="CZ16" s="8">
        <f t="shared" si="11"/>
        <v>5754.3798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34">
        <v>0</v>
      </c>
      <c r="DM16" s="8">
        <v>0</v>
      </c>
      <c r="DN16" s="8">
        <v>0</v>
      </c>
      <c r="DO16" s="8">
        <v>0</v>
      </c>
      <c r="DP16" s="34">
        <v>0</v>
      </c>
      <c r="DQ16" s="10">
        <v>0</v>
      </c>
      <c r="DR16" s="34">
        <v>0</v>
      </c>
      <c r="DS16" s="22">
        <v>0</v>
      </c>
      <c r="DT16" s="8">
        <v>0</v>
      </c>
      <c r="DU16" s="8">
        <f t="shared" si="12"/>
        <v>0</v>
      </c>
      <c r="DV16" s="34">
        <f t="shared" si="13"/>
        <v>0</v>
      </c>
    </row>
    <row r="17" spans="2:126" s="4" customFormat="1" ht="21" customHeight="1">
      <c r="B17" s="5">
        <v>9</v>
      </c>
      <c r="C17" s="19" t="s">
        <v>45</v>
      </c>
      <c r="D17" s="33">
        <v>1410.6</v>
      </c>
      <c r="E17" s="6">
        <v>1525.8</v>
      </c>
      <c r="F17" s="7">
        <f t="shared" si="0"/>
        <v>28218.8</v>
      </c>
      <c r="G17" s="7">
        <f t="shared" si="1"/>
        <v>15405.45</v>
      </c>
      <c r="H17" s="7">
        <f t="shared" si="14"/>
        <v>14785.199</v>
      </c>
      <c r="I17" s="7">
        <f t="shared" si="15"/>
        <v>95.97382095297444</v>
      </c>
      <c r="J17" s="8">
        <f t="shared" si="2"/>
        <v>6300</v>
      </c>
      <c r="K17" s="8">
        <f t="shared" si="3"/>
        <v>2725</v>
      </c>
      <c r="L17" s="8">
        <f t="shared" si="4"/>
        <v>1958.5990000000002</v>
      </c>
      <c r="M17" s="8">
        <f t="shared" si="16"/>
        <v>71.87519266055047</v>
      </c>
      <c r="N17" s="8">
        <f t="shared" si="5"/>
        <v>3000</v>
      </c>
      <c r="O17" s="8">
        <f t="shared" si="6"/>
        <v>1750</v>
      </c>
      <c r="P17" s="8">
        <f t="shared" si="17"/>
        <v>1300.451</v>
      </c>
      <c r="Q17" s="8">
        <f t="shared" si="18"/>
        <v>74.31148571428572</v>
      </c>
      <c r="R17" s="34">
        <v>0</v>
      </c>
      <c r="S17" s="25">
        <f t="shared" si="19"/>
        <v>0</v>
      </c>
      <c r="T17" s="34">
        <v>62.521</v>
      </c>
      <c r="U17" s="25" t="e">
        <f t="shared" si="20"/>
        <v>#DIV/0!</v>
      </c>
      <c r="V17" s="32">
        <v>1600</v>
      </c>
      <c r="W17" s="22">
        <v>350</v>
      </c>
      <c r="X17" s="34">
        <v>360.237</v>
      </c>
      <c r="Y17" s="25">
        <f t="shared" si="21"/>
        <v>102.92485714285715</v>
      </c>
      <c r="Z17" s="22">
        <v>3000</v>
      </c>
      <c r="AA17" s="22">
        <v>1750</v>
      </c>
      <c r="AB17" s="34">
        <v>1237.93</v>
      </c>
      <c r="AC17" s="25">
        <f t="shared" si="22"/>
        <v>70.73885714285714</v>
      </c>
      <c r="AD17" s="34">
        <v>50</v>
      </c>
      <c r="AE17" s="8">
        <v>25</v>
      </c>
      <c r="AF17" s="34">
        <v>24.5</v>
      </c>
      <c r="AG17" s="8">
        <f t="shared" si="23"/>
        <v>98</v>
      </c>
      <c r="AH17" s="22">
        <v>0</v>
      </c>
      <c r="AI17" s="8">
        <v>0</v>
      </c>
      <c r="AJ17" s="34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22">
        <v>21251.1</v>
      </c>
      <c r="AS17" s="25">
        <f t="shared" si="24"/>
        <v>12396.475</v>
      </c>
      <c r="AT17" s="25">
        <v>12396.475</v>
      </c>
      <c r="AU17" s="25">
        <f t="shared" si="25"/>
        <v>100</v>
      </c>
      <c r="AV17" s="22">
        <v>667.7</v>
      </c>
      <c r="AW17" s="25">
        <v>283.975</v>
      </c>
      <c r="AX17" s="25">
        <v>430.125</v>
      </c>
      <c r="AY17" s="25">
        <v>0</v>
      </c>
      <c r="AZ17" s="34">
        <v>0</v>
      </c>
      <c r="BA17" s="8">
        <v>0</v>
      </c>
      <c r="BB17" s="34">
        <v>0</v>
      </c>
      <c r="BC17" s="8">
        <v>0</v>
      </c>
      <c r="BD17" s="8">
        <v>0</v>
      </c>
      <c r="BE17" s="8">
        <v>0</v>
      </c>
      <c r="BF17" s="22">
        <v>0</v>
      </c>
      <c r="BG17" s="8">
        <v>0</v>
      </c>
      <c r="BH17" s="8">
        <v>0</v>
      </c>
      <c r="BI17" s="8">
        <f t="shared" si="7"/>
        <v>600</v>
      </c>
      <c r="BJ17" s="8">
        <f t="shared" si="8"/>
        <v>250</v>
      </c>
      <c r="BK17" s="8">
        <f t="shared" si="26"/>
        <v>114.611</v>
      </c>
      <c r="BL17" s="8">
        <f t="shared" si="27"/>
        <v>45.8444</v>
      </c>
      <c r="BM17" s="34">
        <v>600</v>
      </c>
      <c r="BN17" s="22">
        <v>250</v>
      </c>
      <c r="BO17" s="34">
        <v>114.611</v>
      </c>
      <c r="BP17" s="8">
        <v>0</v>
      </c>
      <c r="BQ17" s="8">
        <v>0</v>
      </c>
      <c r="BR17" s="8">
        <v>0</v>
      </c>
      <c r="BS17" s="8">
        <v>0</v>
      </c>
      <c r="BT17" s="34">
        <v>0</v>
      </c>
      <c r="BU17" s="34">
        <v>0</v>
      </c>
      <c r="BV17" s="34">
        <v>0</v>
      </c>
      <c r="BW17" s="9">
        <v>0</v>
      </c>
      <c r="BX17" s="9">
        <v>0</v>
      </c>
      <c r="BY17" s="9">
        <v>0</v>
      </c>
      <c r="BZ17" s="22">
        <v>0</v>
      </c>
      <c r="CA17" s="8">
        <v>0</v>
      </c>
      <c r="CB17" s="34">
        <v>0</v>
      </c>
      <c r="CC17" s="8">
        <v>450</v>
      </c>
      <c r="CD17" s="25">
        <v>0</v>
      </c>
      <c r="CE17" s="34">
        <v>0</v>
      </c>
      <c r="CF17" s="25">
        <v>0</v>
      </c>
      <c r="CG17" s="25">
        <f t="shared" si="28"/>
        <v>0</v>
      </c>
      <c r="CH17" s="34">
        <v>0</v>
      </c>
      <c r="CI17" s="22">
        <v>0</v>
      </c>
      <c r="CJ17" s="8">
        <v>0</v>
      </c>
      <c r="CK17" s="22">
        <v>0</v>
      </c>
      <c r="CL17" s="25">
        <v>0</v>
      </c>
      <c r="CM17" s="8">
        <v>0</v>
      </c>
      <c r="CN17" s="8">
        <v>0</v>
      </c>
      <c r="CO17" s="34">
        <v>0</v>
      </c>
      <c r="CP17" s="8">
        <v>0</v>
      </c>
      <c r="CQ17" s="8">
        <v>0</v>
      </c>
      <c r="CR17" s="34">
        <v>0</v>
      </c>
      <c r="CS17" s="22">
        <v>600</v>
      </c>
      <c r="CT17" s="25">
        <f t="shared" si="29"/>
        <v>350</v>
      </c>
      <c r="CU17" s="34">
        <v>158.8</v>
      </c>
      <c r="CV17" s="25">
        <f>+CU17/CT17*100</f>
        <v>45.371428571428574</v>
      </c>
      <c r="CW17" s="8"/>
      <c r="CX17" s="8">
        <f t="shared" si="9"/>
        <v>28218.8</v>
      </c>
      <c r="CY17" s="8">
        <f t="shared" si="10"/>
        <v>15405.45</v>
      </c>
      <c r="CZ17" s="8">
        <f t="shared" si="11"/>
        <v>14785.199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34">
        <v>0</v>
      </c>
      <c r="DM17" s="8">
        <v>0</v>
      </c>
      <c r="DN17" s="8">
        <v>0</v>
      </c>
      <c r="DO17" s="8">
        <v>0</v>
      </c>
      <c r="DP17" s="34">
        <v>0</v>
      </c>
      <c r="DQ17" s="10">
        <v>0</v>
      </c>
      <c r="DR17" s="34">
        <v>0</v>
      </c>
      <c r="DS17" s="22">
        <v>0</v>
      </c>
      <c r="DT17" s="8">
        <v>0</v>
      </c>
      <c r="DU17" s="8">
        <f t="shared" si="12"/>
        <v>0</v>
      </c>
      <c r="DV17" s="34">
        <f t="shared" si="13"/>
        <v>0</v>
      </c>
    </row>
    <row r="18" spans="2:126" s="4" customFormat="1" ht="21" customHeight="1">
      <c r="B18" s="5">
        <v>10</v>
      </c>
      <c r="C18" s="19" t="s">
        <v>46</v>
      </c>
      <c r="D18" s="33">
        <v>262.3</v>
      </c>
      <c r="E18" s="6">
        <v>4517.4</v>
      </c>
      <c r="F18" s="7">
        <f t="shared" si="0"/>
        <v>61171.799999999996</v>
      </c>
      <c r="G18" s="7">
        <f t="shared" si="1"/>
        <v>32016.05</v>
      </c>
      <c r="H18" s="7">
        <f t="shared" si="14"/>
        <v>32413.289999999997</v>
      </c>
      <c r="I18" s="7">
        <f t="shared" si="15"/>
        <v>101.24075268498143</v>
      </c>
      <c r="J18" s="8">
        <f t="shared" si="2"/>
        <v>14503</v>
      </c>
      <c r="K18" s="8">
        <f t="shared" si="3"/>
        <v>4908</v>
      </c>
      <c r="L18" s="8">
        <f t="shared" si="4"/>
        <v>5230.089999999999</v>
      </c>
      <c r="M18" s="8">
        <f t="shared" si="16"/>
        <v>106.56255093724529</v>
      </c>
      <c r="N18" s="8">
        <f t="shared" si="5"/>
        <v>5000</v>
      </c>
      <c r="O18" s="8">
        <f t="shared" si="6"/>
        <v>1600</v>
      </c>
      <c r="P18" s="8">
        <f t="shared" si="17"/>
        <v>1772.5059999999999</v>
      </c>
      <c r="Q18" s="8">
        <f t="shared" si="18"/>
        <v>110.78162499999999</v>
      </c>
      <c r="R18" s="34">
        <v>50</v>
      </c>
      <c r="S18" s="25">
        <f t="shared" si="19"/>
        <v>29.166666666666668</v>
      </c>
      <c r="T18" s="34">
        <v>11.906</v>
      </c>
      <c r="U18" s="25">
        <f t="shared" si="20"/>
        <v>40.82057142857143</v>
      </c>
      <c r="V18" s="32">
        <v>1653</v>
      </c>
      <c r="W18" s="22">
        <v>363</v>
      </c>
      <c r="X18" s="34">
        <v>525.232</v>
      </c>
      <c r="Y18" s="25">
        <f t="shared" si="21"/>
        <v>144.69201101928374</v>
      </c>
      <c r="Z18" s="22">
        <v>4950</v>
      </c>
      <c r="AA18" s="22">
        <f>1600-S18</f>
        <v>1570.8333333333333</v>
      </c>
      <c r="AB18" s="34">
        <v>1760.6</v>
      </c>
      <c r="AC18" s="25">
        <f t="shared" si="22"/>
        <v>112.08063660477454</v>
      </c>
      <c r="AD18" s="34">
        <v>150</v>
      </c>
      <c r="AE18" s="8">
        <v>70</v>
      </c>
      <c r="AF18" s="34">
        <v>80.7</v>
      </c>
      <c r="AG18" s="8">
        <f t="shared" si="23"/>
        <v>115.28571428571428</v>
      </c>
      <c r="AH18" s="22">
        <v>0</v>
      </c>
      <c r="AI18" s="8">
        <v>0</v>
      </c>
      <c r="AJ18" s="34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22">
        <v>46196.7</v>
      </c>
      <c r="AS18" s="25">
        <f t="shared" si="24"/>
        <v>26948.075</v>
      </c>
      <c r="AT18" s="25">
        <v>26948.075</v>
      </c>
      <c r="AU18" s="25">
        <f t="shared" si="25"/>
        <v>100</v>
      </c>
      <c r="AV18" s="22">
        <v>472.1</v>
      </c>
      <c r="AW18" s="25">
        <v>159.97499999999854</v>
      </c>
      <c r="AX18" s="25">
        <v>235.125</v>
      </c>
      <c r="AY18" s="25">
        <v>0</v>
      </c>
      <c r="AZ18" s="34">
        <v>0</v>
      </c>
      <c r="BA18" s="8">
        <v>0</v>
      </c>
      <c r="BB18" s="34">
        <v>0</v>
      </c>
      <c r="BC18" s="8">
        <v>0</v>
      </c>
      <c r="BD18" s="8">
        <v>0</v>
      </c>
      <c r="BE18" s="8">
        <v>0</v>
      </c>
      <c r="BF18" s="22">
        <v>0</v>
      </c>
      <c r="BG18" s="8">
        <v>0</v>
      </c>
      <c r="BH18" s="8">
        <v>0</v>
      </c>
      <c r="BI18" s="8">
        <f t="shared" si="7"/>
        <v>2200</v>
      </c>
      <c r="BJ18" s="8">
        <f t="shared" si="8"/>
        <v>250</v>
      </c>
      <c r="BK18" s="8">
        <f t="shared" si="26"/>
        <v>1040.452</v>
      </c>
      <c r="BL18" s="8">
        <f t="shared" si="27"/>
        <v>416.1808</v>
      </c>
      <c r="BM18" s="34">
        <v>2200</v>
      </c>
      <c r="BN18" s="22">
        <v>250</v>
      </c>
      <c r="BO18" s="34">
        <v>1040.452</v>
      </c>
      <c r="BP18" s="8">
        <v>0</v>
      </c>
      <c r="BQ18" s="8">
        <v>0</v>
      </c>
      <c r="BR18" s="8">
        <v>0</v>
      </c>
      <c r="BS18" s="8">
        <v>0</v>
      </c>
      <c r="BT18" s="34">
        <v>0</v>
      </c>
      <c r="BU18" s="34">
        <v>0</v>
      </c>
      <c r="BV18" s="34">
        <v>0</v>
      </c>
      <c r="BW18" s="9">
        <v>0</v>
      </c>
      <c r="BX18" s="9">
        <v>0</v>
      </c>
      <c r="BY18" s="9">
        <v>0</v>
      </c>
      <c r="BZ18" s="22">
        <v>0</v>
      </c>
      <c r="CA18" s="8">
        <v>0</v>
      </c>
      <c r="CB18" s="34">
        <v>0</v>
      </c>
      <c r="CC18" s="8">
        <v>3500</v>
      </c>
      <c r="CD18" s="25">
        <f>+CC18/12*5</f>
        <v>1458.3333333333335</v>
      </c>
      <c r="CE18" s="34">
        <v>1474.2</v>
      </c>
      <c r="CF18" s="25">
        <v>0</v>
      </c>
      <c r="CG18" s="25">
        <f t="shared" si="28"/>
        <v>0</v>
      </c>
      <c r="CH18" s="34">
        <v>0</v>
      </c>
      <c r="CI18" s="22">
        <v>0</v>
      </c>
      <c r="CJ18" s="8">
        <v>0</v>
      </c>
      <c r="CK18" s="22">
        <v>0</v>
      </c>
      <c r="CL18" s="25">
        <v>0</v>
      </c>
      <c r="CM18" s="8">
        <v>0</v>
      </c>
      <c r="CN18" s="8">
        <v>0</v>
      </c>
      <c r="CO18" s="34">
        <v>0</v>
      </c>
      <c r="CP18" s="8">
        <v>0</v>
      </c>
      <c r="CQ18" s="8">
        <v>0</v>
      </c>
      <c r="CR18" s="34">
        <v>0</v>
      </c>
      <c r="CS18" s="22">
        <v>2000</v>
      </c>
      <c r="CT18" s="25">
        <f t="shared" si="29"/>
        <v>1166.6666666666665</v>
      </c>
      <c r="CU18" s="34">
        <v>337</v>
      </c>
      <c r="CV18" s="25">
        <v>0</v>
      </c>
      <c r="CW18" s="8"/>
      <c r="CX18" s="8">
        <f t="shared" si="9"/>
        <v>61171.799999999996</v>
      </c>
      <c r="CY18" s="8">
        <f t="shared" si="10"/>
        <v>32016.05</v>
      </c>
      <c r="CZ18" s="8">
        <f t="shared" si="11"/>
        <v>32413.289999999997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34">
        <v>0</v>
      </c>
      <c r="DM18" s="8">
        <v>0</v>
      </c>
      <c r="DN18" s="8">
        <v>0</v>
      </c>
      <c r="DO18" s="8">
        <v>0</v>
      </c>
      <c r="DP18" s="34">
        <v>0</v>
      </c>
      <c r="DQ18" s="10">
        <v>0</v>
      </c>
      <c r="DR18" s="34">
        <v>0</v>
      </c>
      <c r="DS18" s="22">
        <v>0</v>
      </c>
      <c r="DT18" s="8">
        <v>0</v>
      </c>
      <c r="DU18" s="8">
        <f t="shared" si="12"/>
        <v>0</v>
      </c>
      <c r="DV18" s="34">
        <f t="shared" si="13"/>
        <v>0</v>
      </c>
    </row>
    <row r="19" spans="2:126" s="4" customFormat="1" ht="21" customHeight="1">
      <c r="B19" s="5">
        <v>11</v>
      </c>
      <c r="C19" s="19" t="s">
        <v>47</v>
      </c>
      <c r="D19" s="33">
        <v>168.3</v>
      </c>
      <c r="E19" s="6">
        <v>267.1</v>
      </c>
      <c r="F19" s="7">
        <f t="shared" si="0"/>
        <v>4871.7</v>
      </c>
      <c r="G19" s="7">
        <f t="shared" si="1"/>
        <v>2699.1333333333337</v>
      </c>
      <c r="H19" s="7">
        <f t="shared" si="14"/>
        <v>2777.6</v>
      </c>
      <c r="I19" s="7">
        <f t="shared" si="15"/>
        <v>102.90710598463704</v>
      </c>
      <c r="J19" s="8">
        <f t="shared" si="2"/>
        <v>870</v>
      </c>
      <c r="K19" s="8">
        <f t="shared" si="3"/>
        <v>507.40000000000003</v>
      </c>
      <c r="L19" s="8">
        <f t="shared" si="4"/>
        <v>515</v>
      </c>
      <c r="M19" s="8">
        <f t="shared" si="16"/>
        <v>101.49783208513992</v>
      </c>
      <c r="N19" s="8">
        <f t="shared" si="5"/>
        <v>340</v>
      </c>
      <c r="O19" s="8">
        <f t="shared" si="6"/>
        <v>198.3</v>
      </c>
      <c r="P19" s="8">
        <f t="shared" si="17"/>
        <v>137.45</v>
      </c>
      <c r="Q19" s="8">
        <f t="shared" si="18"/>
        <v>69.31417044881492</v>
      </c>
      <c r="R19" s="34">
        <v>0</v>
      </c>
      <c r="S19" s="25">
        <f t="shared" si="19"/>
        <v>0</v>
      </c>
      <c r="T19" s="34">
        <v>0</v>
      </c>
      <c r="U19" s="25" t="e">
        <f t="shared" si="20"/>
        <v>#DIV/0!</v>
      </c>
      <c r="V19" s="32">
        <v>480</v>
      </c>
      <c r="W19" s="22">
        <v>280</v>
      </c>
      <c r="X19" s="34">
        <v>290.8</v>
      </c>
      <c r="Y19" s="25">
        <f t="shared" si="21"/>
        <v>103.85714285714288</v>
      </c>
      <c r="Z19" s="22">
        <v>340</v>
      </c>
      <c r="AA19" s="22">
        <v>198.3</v>
      </c>
      <c r="AB19" s="34">
        <v>137.45</v>
      </c>
      <c r="AC19" s="25">
        <f t="shared" si="22"/>
        <v>69.31417044881492</v>
      </c>
      <c r="AD19" s="34">
        <v>10</v>
      </c>
      <c r="AE19" s="8">
        <v>5.8</v>
      </c>
      <c r="AF19" s="34">
        <v>71.8</v>
      </c>
      <c r="AG19" s="8">
        <f t="shared" si="23"/>
        <v>1237.9310344827586</v>
      </c>
      <c r="AH19" s="22">
        <v>0</v>
      </c>
      <c r="AI19" s="8">
        <v>0</v>
      </c>
      <c r="AJ19" s="34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22">
        <v>3500</v>
      </c>
      <c r="AS19" s="25">
        <f t="shared" si="24"/>
        <v>2041.6666666666667</v>
      </c>
      <c r="AT19" s="25">
        <v>2041.6666666666667</v>
      </c>
      <c r="AU19" s="25">
        <f t="shared" si="25"/>
        <v>100</v>
      </c>
      <c r="AV19" s="22">
        <v>501.7</v>
      </c>
      <c r="AW19" s="25">
        <v>150.0666666666666</v>
      </c>
      <c r="AX19" s="25">
        <v>220.93333333333317</v>
      </c>
      <c r="AY19" s="25">
        <v>0</v>
      </c>
      <c r="AZ19" s="34">
        <v>0</v>
      </c>
      <c r="BA19" s="8">
        <v>0</v>
      </c>
      <c r="BB19" s="34">
        <v>0</v>
      </c>
      <c r="BC19" s="8">
        <v>0</v>
      </c>
      <c r="BD19" s="8">
        <v>0</v>
      </c>
      <c r="BE19" s="8">
        <v>0</v>
      </c>
      <c r="BF19" s="22">
        <v>0</v>
      </c>
      <c r="BG19" s="8">
        <v>0</v>
      </c>
      <c r="BH19" s="8">
        <v>0</v>
      </c>
      <c r="BI19" s="8">
        <f t="shared" si="7"/>
        <v>40</v>
      </c>
      <c r="BJ19" s="8">
        <f t="shared" si="8"/>
        <v>23.3</v>
      </c>
      <c r="BK19" s="8">
        <f t="shared" si="26"/>
        <v>14.95</v>
      </c>
      <c r="BL19" s="8">
        <f t="shared" si="27"/>
        <v>64.16309012875536</v>
      </c>
      <c r="BM19" s="34">
        <v>40</v>
      </c>
      <c r="BN19" s="22">
        <v>23.3</v>
      </c>
      <c r="BO19" s="34">
        <v>14.95</v>
      </c>
      <c r="BP19" s="8">
        <v>0</v>
      </c>
      <c r="BQ19" s="8">
        <v>0</v>
      </c>
      <c r="BR19" s="8">
        <v>0</v>
      </c>
      <c r="BS19" s="8">
        <v>0</v>
      </c>
      <c r="BT19" s="34">
        <v>0</v>
      </c>
      <c r="BU19" s="34">
        <v>0</v>
      </c>
      <c r="BV19" s="34">
        <v>0</v>
      </c>
      <c r="BW19" s="9">
        <v>0</v>
      </c>
      <c r="BX19" s="9">
        <v>0</v>
      </c>
      <c r="BY19" s="9">
        <v>0</v>
      </c>
      <c r="BZ19" s="22">
        <v>0</v>
      </c>
      <c r="CA19" s="8">
        <v>0</v>
      </c>
      <c r="CB19" s="34">
        <v>0</v>
      </c>
      <c r="CC19" s="8">
        <v>0</v>
      </c>
      <c r="CD19" s="25">
        <v>0</v>
      </c>
      <c r="CE19" s="34">
        <v>0</v>
      </c>
      <c r="CF19" s="25">
        <v>0</v>
      </c>
      <c r="CG19" s="25">
        <f t="shared" si="28"/>
        <v>0</v>
      </c>
      <c r="CH19" s="34">
        <v>0</v>
      </c>
      <c r="CI19" s="22">
        <v>0</v>
      </c>
      <c r="CJ19" s="8">
        <v>0</v>
      </c>
      <c r="CK19" s="22">
        <v>0</v>
      </c>
      <c r="CL19" s="25">
        <v>0</v>
      </c>
      <c r="CM19" s="8">
        <v>0</v>
      </c>
      <c r="CN19" s="8">
        <v>0</v>
      </c>
      <c r="CO19" s="34">
        <v>0</v>
      </c>
      <c r="CP19" s="8">
        <v>0</v>
      </c>
      <c r="CQ19" s="8">
        <v>0</v>
      </c>
      <c r="CR19" s="34">
        <v>0</v>
      </c>
      <c r="CS19" s="22">
        <v>0</v>
      </c>
      <c r="CT19" s="25">
        <f t="shared" si="29"/>
        <v>0</v>
      </c>
      <c r="CU19" s="34">
        <v>0</v>
      </c>
      <c r="CV19" s="25">
        <v>0</v>
      </c>
      <c r="CW19" s="8"/>
      <c r="CX19" s="8">
        <f t="shared" si="9"/>
        <v>4871.7</v>
      </c>
      <c r="CY19" s="8">
        <f t="shared" si="10"/>
        <v>2699.1333333333337</v>
      </c>
      <c r="CZ19" s="8">
        <f t="shared" si="11"/>
        <v>2777.6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34">
        <v>0</v>
      </c>
      <c r="DM19" s="8">
        <v>0</v>
      </c>
      <c r="DN19" s="8">
        <v>0</v>
      </c>
      <c r="DO19" s="8">
        <v>0</v>
      </c>
      <c r="DP19" s="34">
        <v>0</v>
      </c>
      <c r="DQ19" s="10">
        <v>0</v>
      </c>
      <c r="DR19" s="34">
        <v>0</v>
      </c>
      <c r="DS19" s="22">
        <v>0</v>
      </c>
      <c r="DT19" s="8">
        <v>0</v>
      </c>
      <c r="DU19" s="8">
        <f t="shared" si="12"/>
        <v>0</v>
      </c>
      <c r="DV19" s="34">
        <f t="shared" si="13"/>
        <v>0</v>
      </c>
    </row>
    <row r="20" spans="2:126" s="4" customFormat="1" ht="21" customHeight="1">
      <c r="B20" s="5">
        <v>12</v>
      </c>
      <c r="C20" s="19" t="s">
        <v>48</v>
      </c>
      <c r="D20" s="33">
        <v>5901.2</v>
      </c>
      <c r="E20" s="30">
        <v>9206.1</v>
      </c>
      <c r="F20" s="7">
        <f t="shared" si="0"/>
        <v>49040.1</v>
      </c>
      <c r="G20" s="7">
        <f t="shared" si="1"/>
        <v>23266.649999999998</v>
      </c>
      <c r="H20" s="7">
        <f t="shared" si="14"/>
        <v>24287.439899999998</v>
      </c>
      <c r="I20" s="7">
        <f t="shared" si="15"/>
        <v>104.38735228320364</v>
      </c>
      <c r="J20" s="8">
        <f t="shared" si="2"/>
        <v>14538</v>
      </c>
      <c r="K20" s="8">
        <f t="shared" si="3"/>
        <v>4252.916666666667</v>
      </c>
      <c r="L20" s="8">
        <f t="shared" si="4"/>
        <v>4581.8399</v>
      </c>
      <c r="M20" s="8">
        <f t="shared" si="16"/>
        <v>107.73406250612322</v>
      </c>
      <c r="N20" s="8">
        <f t="shared" si="5"/>
        <v>5331</v>
      </c>
      <c r="O20" s="8">
        <f t="shared" si="6"/>
        <v>3000</v>
      </c>
      <c r="P20" s="8">
        <f t="shared" si="17"/>
        <v>2892.839</v>
      </c>
      <c r="Q20" s="8">
        <f t="shared" si="18"/>
        <v>96.42796666666666</v>
      </c>
      <c r="R20" s="34">
        <v>493</v>
      </c>
      <c r="S20" s="25">
        <f t="shared" si="19"/>
        <v>287.58333333333337</v>
      </c>
      <c r="T20" s="34">
        <v>655.723</v>
      </c>
      <c r="U20" s="25">
        <f t="shared" si="20"/>
        <v>228.01147493480144</v>
      </c>
      <c r="V20" s="32">
        <v>6000</v>
      </c>
      <c r="W20" s="22">
        <v>550</v>
      </c>
      <c r="X20" s="34">
        <v>967.2659</v>
      </c>
      <c r="Y20" s="25">
        <f t="shared" si="21"/>
        <v>175.86652727272727</v>
      </c>
      <c r="Z20" s="22">
        <v>4838</v>
      </c>
      <c r="AA20" s="22">
        <f>3000-S20</f>
        <v>2712.4166666666665</v>
      </c>
      <c r="AB20" s="34">
        <v>2237.116</v>
      </c>
      <c r="AC20" s="25">
        <f t="shared" si="22"/>
        <v>82.47685643184123</v>
      </c>
      <c r="AD20" s="34">
        <v>202</v>
      </c>
      <c r="AE20" s="8">
        <v>100</v>
      </c>
      <c r="AF20" s="34">
        <v>143.6</v>
      </c>
      <c r="AG20" s="8">
        <f t="shared" si="23"/>
        <v>143.6</v>
      </c>
      <c r="AH20" s="22">
        <v>0</v>
      </c>
      <c r="AI20" s="8">
        <v>0</v>
      </c>
      <c r="AJ20" s="34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22">
        <v>30356</v>
      </c>
      <c r="AS20" s="25">
        <f t="shared" si="24"/>
        <v>17707.666666666664</v>
      </c>
      <c r="AT20" s="25">
        <v>17707.666666666664</v>
      </c>
      <c r="AU20" s="25">
        <f t="shared" si="25"/>
        <v>100</v>
      </c>
      <c r="AV20" s="22">
        <v>4146.1</v>
      </c>
      <c r="AW20" s="25">
        <v>1306.0666666666675</v>
      </c>
      <c r="AX20" s="25">
        <v>1997.9333333333343</v>
      </c>
      <c r="AY20" s="25">
        <v>0</v>
      </c>
      <c r="AZ20" s="34">
        <v>0</v>
      </c>
      <c r="BA20" s="8">
        <v>0</v>
      </c>
      <c r="BB20" s="34">
        <v>0</v>
      </c>
      <c r="BC20" s="8">
        <v>0</v>
      </c>
      <c r="BD20" s="8">
        <v>0</v>
      </c>
      <c r="BE20" s="8">
        <v>0</v>
      </c>
      <c r="BF20" s="22">
        <v>0</v>
      </c>
      <c r="BG20" s="8">
        <v>0</v>
      </c>
      <c r="BH20" s="8">
        <v>0</v>
      </c>
      <c r="BI20" s="8">
        <f t="shared" si="7"/>
        <v>3000</v>
      </c>
      <c r="BJ20" s="8">
        <f t="shared" si="8"/>
        <v>600</v>
      </c>
      <c r="BK20" s="8">
        <f t="shared" si="26"/>
        <v>578.135</v>
      </c>
      <c r="BL20" s="8">
        <f t="shared" si="27"/>
        <v>96.35583333333332</v>
      </c>
      <c r="BM20" s="34">
        <v>3000</v>
      </c>
      <c r="BN20" s="22">
        <v>600</v>
      </c>
      <c r="BO20" s="34">
        <v>578.135</v>
      </c>
      <c r="BP20" s="8">
        <v>0</v>
      </c>
      <c r="BQ20" s="8">
        <v>0</v>
      </c>
      <c r="BR20" s="8">
        <v>0</v>
      </c>
      <c r="BS20" s="8">
        <v>0</v>
      </c>
      <c r="BT20" s="34">
        <v>0</v>
      </c>
      <c r="BU20" s="34">
        <v>0</v>
      </c>
      <c r="BV20" s="34">
        <v>0</v>
      </c>
      <c r="BW20" s="9">
        <v>0</v>
      </c>
      <c r="BX20" s="9">
        <v>0</v>
      </c>
      <c r="BY20" s="9">
        <v>0</v>
      </c>
      <c r="BZ20" s="22">
        <v>0</v>
      </c>
      <c r="CA20" s="8">
        <v>0</v>
      </c>
      <c r="CB20" s="34">
        <v>0</v>
      </c>
      <c r="CC20" s="8">
        <v>0</v>
      </c>
      <c r="CD20" s="25">
        <v>0</v>
      </c>
      <c r="CE20" s="34">
        <v>0</v>
      </c>
      <c r="CF20" s="25">
        <v>5</v>
      </c>
      <c r="CG20" s="25">
        <f t="shared" si="28"/>
        <v>2.916666666666667</v>
      </c>
      <c r="CH20" s="34">
        <v>0</v>
      </c>
      <c r="CI20" s="22">
        <v>0</v>
      </c>
      <c r="CJ20" s="8">
        <v>0</v>
      </c>
      <c r="CK20" s="22">
        <v>0</v>
      </c>
      <c r="CL20" s="25">
        <v>0</v>
      </c>
      <c r="CM20" s="8">
        <v>0</v>
      </c>
      <c r="CN20" s="8">
        <v>0</v>
      </c>
      <c r="CO20" s="34">
        <v>0</v>
      </c>
      <c r="CP20" s="8">
        <v>0</v>
      </c>
      <c r="CQ20" s="8">
        <v>0</v>
      </c>
      <c r="CR20" s="34">
        <v>0</v>
      </c>
      <c r="CS20" s="22">
        <v>0</v>
      </c>
      <c r="CT20" s="25">
        <f t="shared" si="29"/>
        <v>0</v>
      </c>
      <c r="CU20" s="34">
        <v>0</v>
      </c>
      <c r="CV20" s="25">
        <v>0</v>
      </c>
      <c r="CW20" s="8"/>
      <c r="CX20" s="8">
        <f t="shared" si="9"/>
        <v>49040.1</v>
      </c>
      <c r="CY20" s="8">
        <f t="shared" si="10"/>
        <v>23266.649999999998</v>
      </c>
      <c r="CZ20" s="8">
        <f t="shared" si="11"/>
        <v>24287.439899999998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34">
        <v>0</v>
      </c>
      <c r="DM20" s="8">
        <v>0</v>
      </c>
      <c r="DN20" s="8">
        <v>0</v>
      </c>
      <c r="DO20" s="8">
        <v>0</v>
      </c>
      <c r="DP20" s="34">
        <v>0</v>
      </c>
      <c r="DQ20" s="10">
        <v>0</v>
      </c>
      <c r="DR20" s="34">
        <v>0</v>
      </c>
      <c r="DS20" s="22">
        <v>0</v>
      </c>
      <c r="DT20" s="8">
        <v>0</v>
      </c>
      <c r="DU20" s="8">
        <f t="shared" si="12"/>
        <v>0</v>
      </c>
      <c r="DV20" s="34">
        <f t="shared" si="13"/>
        <v>0</v>
      </c>
    </row>
    <row r="21" spans="2:126" s="4" customFormat="1" ht="21" customHeight="1">
      <c r="B21" s="5">
        <v>13</v>
      </c>
      <c r="C21" s="19" t="s">
        <v>49</v>
      </c>
      <c r="D21" s="33">
        <v>422.9</v>
      </c>
      <c r="E21" s="6">
        <v>2288.9</v>
      </c>
      <c r="F21" s="7">
        <f t="shared" si="0"/>
        <v>31114.9</v>
      </c>
      <c r="G21" s="7">
        <f t="shared" si="1"/>
        <v>16666.1</v>
      </c>
      <c r="H21" s="7">
        <f t="shared" si="14"/>
        <v>17586.41</v>
      </c>
      <c r="I21" s="7">
        <f t="shared" si="15"/>
        <v>105.52204774962351</v>
      </c>
      <c r="J21" s="8">
        <f t="shared" si="2"/>
        <v>6185</v>
      </c>
      <c r="K21" s="8">
        <f t="shared" si="3"/>
        <v>1669.6166666666668</v>
      </c>
      <c r="L21" s="8">
        <f t="shared" si="4"/>
        <v>2352.9100000000003</v>
      </c>
      <c r="M21" s="8">
        <f t="shared" si="16"/>
        <v>140.92516246244148</v>
      </c>
      <c r="N21" s="8">
        <f t="shared" si="5"/>
        <v>3000</v>
      </c>
      <c r="O21" s="8">
        <f t="shared" si="6"/>
        <v>620</v>
      </c>
      <c r="P21" s="8">
        <f t="shared" si="17"/>
        <v>1510.953</v>
      </c>
      <c r="Q21" s="8">
        <f t="shared" si="18"/>
        <v>243.70209677419354</v>
      </c>
      <c r="R21" s="34">
        <v>0</v>
      </c>
      <c r="S21" s="25">
        <f t="shared" si="19"/>
        <v>0</v>
      </c>
      <c r="T21" s="34">
        <v>64.086</v>
      </c>
      <c r="U21" s="25" t="e">
        <f t="shared" si="20"/>
        <v>#DIV/0!</v>
      </c>
      <c r="V21" s="32">
        <v>1470</v>
      </c>
      <c r="W21" s="22">
        <v>400</v>
      </c>
      <c r="X21" s="34">
        <v>303.469</v>
      </c>
      <c r="Y21" s="25">
        <f t="shared" si="21"/>
        <v>75.86725</v>
      </c>
      <c r="Z21" s="22">
        <v>3000</v>
      </c>
      <c r="AA21" s="22">
        <v>620</v>
      </c>
      <c r="AB21" s="34">
        <v>1446.867</v>
      </c>
      <c r="AC21" s="25">
        <f t="shared" si="22"/>
        <v>233.3656451612903</v>
      </c>
      <c r="AD21" s="34">
        <v>80</v>
      </c>
      <c r="AE21" s="8">
        <v>46.7</v>
      </c>
      <c r="AF21" s="34">
        <v>130</v>
      </c>
      <c r="AG21" s="8">
        <f t="shared" si="23"/>
        <v>278.37259100642393</v>
      </c>
      <c r="AH21" s="22">
        <v>0</v>
      </c>
      <c r="AI21" s="8">
        <v>0</v>
      </c>
      <c r="AJ21" s="34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22">
        <v>24929.9</v>
      </c>
      <c r="AS21" s="25">
        <f t="shared" si="24"/>
        <v>14542.441666666668</v>
      </c>
      <c r="AT21" s="25">
        <v>14542.441666666668</v>
      </c>
      <c r="AU21" s="25">
        <f t="shared" si="25"/>
        <v>100</v>
      </c>
      <c r="AV21" s="22"/>
      <c r="AW21" s="25">
        <v>454.04166666666606</v>
      </c>
      <c r="AX21" s="25">
        <v>691.0583333333325</v>
      </c>
      <c r="AY21" s="25">
        <v>0</v>
      </c>
      <c r="AZ21" s="34">
        <v>0</v>
      </c>
      <c r="BA21" s="8">
        <v>0</v>
      </c>
      <c r="BB21" s="34">
        <v>0</v>
      </c>
      <c r="BC21" s="8">
        <v>0</v>
      </c>
      <c r="BD21" s="8">
        <v>0</v>
      </c>
      <c r="BE21" s="8">
        <v>0</v>
      </c>
      <c r="BF21" s="22">
        <v>0</v>
      </c>
      <c r="BG21" s="8">
        <v>0</v>
      </c>
      <c r="BH21" s="8">
        <v>0</v>
      </c>
      <c r="BI21" s="8">
        <f t="shared" si="7"/>
        <v>1150</v>
      </c>
      <c r="BJ21" s="8">
        <f t="shared" si="8"/>
        <v>320</v>
      </c>
      <c r="BK21" s="8">
        <f t="shared" si="26"/>
        <v>372.795</v>
      </c>
      <c r="BL21" s="8">
        <f t="shared" si="27"/>
        <v>116.4984375</v>
      </c>
      <c r="BM21" s="34">
        <v>1150</v>
      </c>
      <c r="BN21" s="22">
        <v>320</v>
      </c>
      <c r="BO21" s="34">
        <v>372.795</v>
      </c>
      <c r="BP21" s="8">
        <v>0</v>
      </c>
      <c r="BQ21" s="8">
        <v>0</v>
      </c>
      <c r="BR21" s="8">
        <v>0</v>
      </c>
      <c r="BS21" s="8">
        <v>0</v>
      </c>
      <c r="BT21" s="34">
        <v>0</v>
      </c>
      <c r="BU21" s="34">
        <v>0</v>
      </c>
      <c r="BV21" s="34">
        <v>0</v>
      </c>
      <c r="BW21" s="9">
        <v>0</v>
      </c>
      <c r="BX21" s="9">
        <v>0</v>
      </c>
      <c r="BY21" s="9">
        <v>0</v>
      </c>
      <c r="BZ21" s="22">
        <v>0</v>
      </c>
      <c r="CA21" s="8">
        <v>0</v>
      </c>
      <c r="CB21" s="34">
        <v>0</v>
      </c>
      <c r="CC21" s="8">
        <v>0</v>
      </c>
      <c r="CD21" s="25">
        <v>0</v>
      </c>
      <c r="CE21" s="34">
        <v>0</v>
      </c>
      <c r="CF21" s="25">
        <v>0</v>
      </c>
      <c r="CG21" s="25">
        <f t="shared" si="28"/>
        <v>0</v>
      </c>
      <c r="CH21" s="34">
        <v>0</v>
      </c>
      <c r="CI21" s="22">
        <v>0</v>
      </c>
      <c r="CJ21" s="8">
        <v>0</v>
      </c>
      <c r="CK21" s="22">
        <v>0</v>
      </c>
      <c r="CL21" s="25">
        <v>0</v>
      </c>
      <c r="CM21" s="8">
        <v>0</v>
      </c>
      <c r="CN21" s="8">
        <v>0</v>
      </c>
      <c r="CO21" s="34">
        <v>0</v>
      </c>
      <c r="CP21" s="8">
        <v>0</v>
      </c>
      <c r="CQ21" s="8">
        <v>0</v>
      </c>
      <c r="CR21" s="34">
        <v>0</v>
      </c>
      <c r="CS21" s="22">
        <v>485</v>
      </c>
      <c r="CT21" s="25">
        <f t="shared" si="29"/>
        <v>282.91666666666663</v>
      </c>
      <c r="CU21" s="34">
        <v>35.693</v>
      </c>
      <c r="CV21" s="25">
        <f>+CU21/CT21*100</f>
        <v>12.616082474226806</v>
      </c>
      <c r="CW21" s="8"/>
      <c r="CX21" s="8">
        <f t="shared" si="9"/>
        <v>31114.9</v>
      </c>
      <c r="CY21" s="8">
        <f t="shared" si="10"/>
        <v>16666.1</v>
      </c>
      <c r="CZ21" s="8">
        <f t="shared" si="11"/>
        <v>17586.41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34">
        <v>0</v>
      </c>
      <c r="DM21" s="8">
        <v>0</v>
      </c>
      <c r="DN21" s="8">
        <v>0</v>
      </c>
      <c r="DO21" s="8">
        <v>0</v>
      </c>
      <c r="DP21" s="34">
        <v>300</v>
      </c>
      <c r="DQ21" s="10">
        <v>0</v>
      </c>
      <c r="DR21" s="34">
        <v>730</v>
      </c>
      <c r="DS21" s="22">
        <v>0</v>
      </c>
      <c r="DT21" s="8">
        <v>300</v>
      </c>
      <c r="DU21" s="8">
        <f t="shared" si="12"/>
        <v>0</v>
      </c>
      <c r="DV21" s="34">
        <f t="shared" si="13"/>
        <v>730</v>
      </c>
    </row>
    <row r="22" spans="2:126" s="4" customFormat="1" ht="21" customHeight="1">
      <c r="B22" s="5">
        <v>14</v>
      </c>
      <c r="C22" s="19" t="s">
        <v>50</v>
      </c>
      <c r="D22" s="33">
        <v>1047.1</v>
      </c>
      <c r="E22" s="30">
        <v>840.1</v>
      </c>
      <c r="F22" s="7">
        <f t="shared" si="0"/>
        <v>10316.3</v>
      </c>
      <c r="G22" s="7">
        <f t="shared" si="1"/>
        <v>5401.166666666667</v>
      </c>
      <c r="H22" s="7">
        <f t="shared" si="14"/>
        <v>5782.322</v>
      </c>
      <c r="I22" s="7">
        <f t="shared" si="15"/>
        <v>107.05690745826519</v>
      </c>
      <c r="J22" s="8">
        <f t="shared" si="2"/>
        <v>1889</v>
      </c>
      <c r="K22" s="8">
        <f t="shared" si="3"/>
        <v>786</v>
      </c>
      <c r="L22" s="8">
        <f t="shared" si="4"/>
        <v>958.322</v>
      </c>
      <c r="M22" s="8">
        <f t="shared" si="16"/>
        <v>121.92391857506362</v>
      </c>
      <c r="N22" s="8">
        <f t="shared" si="5"/>
        <v>589</v>
      </c>
      <c r="O22" s="8">
        <f t="shared" si="6"/>
        <v>180</v>
      </c>
      <c r="P22" s="8">
        <f t="shared" si="17"/>
        <v>244.777</v>
      </c>
      <c r="Q22" s="8">
        <f t="shared" si="18"/>
        <v>135.98722222222221</v>
      </c>
      <c r="R22" s="34">
        <v>15</v>
      </c>
      <c r="S22" s="25">
        <f t="shared" si="19"/>
        <v>8.75</v>
      </c>
      <c r="T22" s="34">
        <v>2.2</v>
      </c>
      <c r="U22" s="25">
        <f t="shared" si="20"/>
        <v>25.142857142857146</v>
      </c>
      <c r="V22" s="32">
        <v>810</v>
      </c>
      <c r="W22" s="22">
        <v>380</v>
      </c>
      <c r="X22" s="34">
        <v>328.124</v>
      </c>
      <c r="Y22" s="25">
        <f t="shared" si="21"/>
        <v>86.34842105263158</v>
      </c>
      <c r="Z22" s="22">
        <v>574</v>
      </c>
      <c r="AA22" s="22">
        <f>180-S22</f>
        <v>171.25</v>
      </c>
      <c r="AB22" s="34">
        <v>242.577</v>
      </c>
      <c r="AC22" s="25">
        <f t="shared" si="22"/>
        <v>141.650802919708</v>
      </c>
      <c r="AD22" s="34">
        <v>40</v>
      </c>
      <c r="AE22" s="8">
        <v>16</v>
      </c>
      <c r="AF22" s="34">
        <v>82.8</v>
      </c>
      <c r="AG22" s="8">
        <f t="shared" si="23"/>
        <v>517.5</v>
      </c>
      <c r="AH22" s="22">
        <v>0</v>
      </c>
      <c r="AI22" s="8">
        <v>0</v>
      </c>
      <c r="AJ22" s="34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22">
        <v>7219</v>
      </c>
      <c r="AS22" s="25">
        <f t="shared" si="24"/>
        <v>4211.083333333334</v>
      </c>
      <c r="AT22" s="25">
        <v>4211.083333333334</v>
      </c>
      <c r="AU22" s="25">
        <f t="shared" si="25"/>
        <v>100</v>
      </c>
      <c r="AV22" s="22">
        <v>1208.3</v>
      </c>
      <c r="AW22" s="25">
        <v>404.08333333333303</v>
      </c>
      <c r="AX22" s="25">
        <v>612.9166666666661</v>
      </c>
      <c r="AY22" s="25">
        <v>0</v>
      </c>
      <c r="AZ22" s="34">
        <v>0</v>
      </c>
      <c r="BA22" s="8">
        <v>0</v>
      </c>
      <c r="BB22" s="34">
        <v>0</v>
      </c>
      <c r="BC22" s="8">
        <v>0</v>
      </c>
      <c r="BD22" s="8">
        <v>0</v>
      </c>
      <c r="BE22" s="8">
        <v>0</v>
      </c>
      <c r="BF22" s="22">
        <v>0</v>
      </c>
      <c r="BG22" s="8">
        <v>0</v>
      </c>
      <c r="BH22" s="8">
        <v>0</v>
      </c>
      <c r="BI22" s="8">
        <f t="shared" si="7"/>
        <v>450</v>
      </c>
      <c r="BJ22" s="8">
        <f t="shared" si="8"/>
        <v>210</v>
      </c>
      <c r="BK22" s="8">
        <f t="shared" si="26"/>
        <v>224.10500000000002</v>
      </c>
      <c r="BL22" s="8">
        <f t="shared" si="27"/>
        <v>106.71666666666668</v>
      </c>
      <c r="BM22" s="34">
        <v>450</v>
      </c>
      <c r="BN22" s="22">
        <v>210</v>
      </c>
      <c r="BO22" s="34">
        <v>221.805</v>
      </c>
      <c r="BP22" s="8">
        <v>0</v>
      </c>
      <c r="BQ22" s="8">
        <v>0</v>
      </c>
      <c r="BR22" s="8">
        <v>0</v>
      </c>
      <c r="BS22" s="8">
        <v>0</v>
      </c>
      <c r="BT22" s="34">
        <v>0</v>
      </c>
      <c r="BU22" s="34">
        <v>0</v>
      </c>
      <c r="BV22" s="34">
        <v>2.3</v>
      </c>
      <c r="BW22" s="9">
        <v>0</v>
      </c>
      <c r="BX22" s="9">
        <v>0</v>
      </c>
      <c r="BY22" s="9">
        <v>0</v>
      </c>
      <c r="BZ22" s="22">
        <v>0</v>
      </c>
      <c r="CA22" s="8">
        <v>0</v>
      </c>
      <c r="CB22" s="34">
        <v>0</v>
      </c>
      <c r="CC22" s="8">
        <v>0</v>
      </c>
      <c r="CD22" s="25">
        <v>0</v>
      </c>
      <c r="CE22" s="34">
        <v>0</v>
      </c>
      <c r="CF22" s="25">
        <v>0</v>
      </c>
      <c r="CG22" s="25">
        <f t="shared" si="28"/>
        <v>0</v>
      </c>
      <c r="CH22" s="34">
        <v>0</v>
      </c>
      <c r="CI22" s="22">
        <v>0</v>
      </c>
      <c r="CJ22" s="8">
        <v>0</v>
      </c>
      <c r="CK22" s="22">
        <v>0</v>
      </c>
      <c r="CL22" s="25">
        <v>0</v>
      </c>
      <c r="CM22" s="8">
        <v>0</v>
      </c>
      <c r="CN22" s="8">
        <v>0</v>
      </c>
      <c r="CO22" s="34">
        <v>0</v>
      </c>
      <c r="CP22" s="8">
        <v>0</v>
      </c>
      <c r="CQ22" s="8">
        <v>0</v>
      </c>
      <c r="CR22" s="34">
        <v>0</v>
      </c>
      <c r="CS22" s="22">
        <v>0</v>
      </c>
      <c r="CT22" s="25">
        <f t="shared" si="29"/>
        <v>0</v>
      </c>
      <c r="CU22" s="34">
        <v>78.516</v>
      </c>
      <c r="CV22" s="25">
        <v>0</v>
      </c>
      <c r="CW22" s="8"/>
      <c r="CX22" s="8">
        <f t="shared" si="9"/>
        <v>10316.3</v>
      </c>
      <c r="CY22" s="8">
        <f t="shared" si="10"/>
        <v>5401.166666666667</v>
      </c>
      <c r="CZ22" s="8">
        <f t="shared" si="11"/>
        <v>5782.322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34">
        <v>0</v>
      </c>
      <c r="DM22" s="8">
        <v>0</v>
      </c>
      <c r="DN22" s="8">
        <v>0</v>
      </c>
      <c r="DO22" s="8">
        <v>0</v>
      </c>
      <c r="DP22" s="34">
        <v>0</v>
      </c>
      <c r="DQ22" s="10">
        <v>0</v>
      </c>
      <c r="DR22" s="34">
        <v>0</v>
      </c>
      <c r="DS22" s="22">
        <v>0</v>
      </c>
      <c r="DT22" s="8">
        <v>0</v>
      </c>
      <c r="DU22" s="8">
        <f t="shared" si="12"/>
        <v>0</v>
      </c>
      <c r="DV22" s="34">
        <f t="shared" si="13"/>
        <v>0</v>
      </c>
    </row>
    <row r="23" spans="2:126" s="4" customFormat="1" ht="21" customHeight="1">
      <c r="B23" s="5">
        <v>15</v>
      </c>
      <c r="C23" s="19" t="s">
        <v>81</v>
      </c>
      <c r="D23" s="33">
        <v>359.4</v>
      </c>
      <c r="E23" s="6">
        <v>433.5</v>
      </c>
      <c r="F23" s="7">
        <f t="shared" si="0"/>
        <v>6665.2</v>
      </c>
      <c r="G23" s="7">
        <f t="shared" si="1"/>
        <v>3337.7333333333336</v>
      </c>
      <c r="H23" s="7">
        <f t="shared" si="14"/>
        <v>3463.721</v>
      </c>
      <c r="I23" s="7">
        <f t="shared" si="15"/>
        <v>103.77464746534572</v>
      </c>
      <c r="J23" s="8">
        <f t="shared" si="2"/>
        <v>2491.5</v>
      </c>
      <c r="K23" s="8">
        <f t="shared" si="3"/>
        <v>958</v>
      </c>
      <c r="L23" s="8">
        <f t="shared" si="4"/>
        <v>1063.121</v>
      </c>
      <c r="M23" s="8">
        <f t="shared" si="16"/>
        <v>110.97296450939457</v>
      </c>
      <c r="N23" s="8">
        <f t="shared" si="5"/>
        <v>580</v>
      </c>
      <c r="O23" s="8">
        <f t="shared" si="6"/>
        <v>170</v>
      </c>
      <c r="P23" s="8">
        <f t="shared" si="17"/>
        <v>184.921</v>
      </c>
      <c r="Q23" s="8">
        <f t="shared" si="18"/>
        <v>108.77705882352942</v>
      </c>
      <c r="R23" s="34">
        <v>0</v>
      </c>
      <c r="S23" s="25">
        <f t="shared" si="19"/>
        <v>0</v>
      </c>
      <c r="T23" s="34">
        <v>0</v>
      </c>
      <c r="U23" s="25" t="e">
        <f t="shared" si="20"/>
        <v>#DIV/0!</v>
      </c>
      <c r="V23" s="32">
        <v>540</v>
      </c>
      <c r="W23" s="22">
        <v>280</v>
      </c>
      <c r="X23" s="34">
        <v>301.5</v>
      </c>
      <c r="Y23" s="25">
        <f t="shared" si="21"/>
        <v>107.67857142857142</v>
      </c>
      <c r="Z23" s="22">
        <v>580</v>
      </c>
      <c r="AA23" s="22">
        <v>170</v>
      </c>
      <c r="AB23" s="34">
        <v>184.921</v>
      </c>
      <c r="AC23" s="25">
        <f t="shared" si="22"/>
        <v>108.77705882352942</v>
      </c>
      <c r="AD23" s="34">
        <v>12</v>
      </c>
      <c r="AE23" s="8">
        <v>8</v>
      </c>
      <c r="AF23" s="34">
        <v>13.8</v>
      </c>
      <c r="AG23" s="8">
        <f t="shared" si="23"/>
        <v>172.5</v>
      </c>
      <c r="AH23" s="22">
        <v>0</v>
      </c>
      <c r="AI23" s="8">
        <v>0</v>
      </c>
      <c r="AJ23" s="34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22">
        <v>3500</v>
      </c>
      <c r="AS23" s="25">
        <f t="shared" si="24"/>
        <v>2041.6666666666667</v>
      </c>
      <c r="AT23" s="25">
        <v>2041.6666666666667</v>
      </c>
      <c r="AU23" s="25">
        <f t="shared" si="25"/>
        <v>100</v>
      </c>
      <c r="AV23" s="22">
        <v>673.7</v>
      </c>
      <c r="AW23" s="25">
        <v>238.0666666666666</v>
      </c>
      <c r="AX23" s="25">
        <v>358.93333333333317</v>
      </c>
      <c r="AY23" s="25">
        <v>0</v>
      </c>
      <c r="AZ23" s="34">
        <v>0</v>
      </c>
      <c r="BA23" s="8">
        <v>0</v>
      </c>
      <c r="BB23" s="34">
        <v>0</v>
      </c>
      <c r="BC23" s="8">
        <v>0</v>
      </c>
      <c r="BD23" s="8">
        <v>0</v>
      </c>
      <c r="BE23" s="8">
        <v>0</v>
      </c>
      <c r="BF23" s="22">
        <v>0</v>
      </c>
      <c r="BG23" s="8">
        <v>0</v>
      </c>
      <c r="BH23" s="8">
        <v>0</v>
      </c>
      <c r="BI23" s="8">
        <f t="shared" si="7"/>
        <v>1359.5</v>
      </c>
      <c r="BJ23" s="8">
        <f t="shared" si="8"/>
        <v>500</v>
      </c>
      <c r="BK23" s="8">
        <f t="shared" si="26"/>
        <v>562.9</v>
      </c>
      <c r="BL23" s="8">
        <f t="shared" si="27"/>
        <v>112.57999999999998</v>
      </c>
      <c r="BM23" s="34">
        <v>959.5</v>
      </c>
      <c r="BN23" s="22">
        <v>400</v>
      </c>
      <c r="BO23" s="34">
        <v>562.9</v>
      </c>
      <c r="BP23" s="8">
        <v>0</v>
      </c>
      <c r="BQ23" s="8">
        <v>0</v>
      </c>
      <c r="BR23" s="8">
        <v>0</v>
      </c>
      <c r="BS23" s="8">
        <v>0</v>
      </c>
      <c r="BT23" s="34">
        <v>400</v>
      </c>
      <c r="BU23" s="34">
        <v>100</v>
      </c>
      <c r="BV23" s="34">
        <v>0</v>
      </c>
      <c r="BW23" s="9">
        <v>0</v>
      </c>
      <c r="BX23" s="9">
        <v>0</v>
      </c>
      <c r="BY23" s="9">
        <v>0</v>
      </c>
      <c r="BZ23" s="22">
        <v>0</v>
      </c>
      <c r="CA23" s="8">
        <v>0</v>
      </c>
      <c r="CB23" s="34">
        <v>0</v>
      </c>
      <c r="CC23" s="8">
        <v>0</v>
      </c>
      <c r="CD23" s="25">
        <v>0</v>
      </c>
      <c r="CE23" s="34">
        <v>0</v>
      </c>
      <c r="CF23" s="25">
        <v>0</v>
      </c>
      <c r="CG23" s="25">
        <f t="shared" si="28"/>
        <v>0</v>
      </c>
      <c r="CH23" s="34">
        <v>0</v>
      </c>
      <c r="CI23" s="22">
        <v>0</v>
      </c>
      <c r="CJ23" s="8">
        <v>0</v>
      </c>
      <c r="CK23" s="22">
        <v>0</v>
      </c>
      <c r="CL23" s="25">
        <v>0</v>
      </c>
      <c r="CM23" s="8">
        <v>0</v>
      </c>
      <c r="CN23" s="8">
        <v>0</v>
      </c>
      <c r="CO23" s="34">
        <v>0</v>
      </c>
      <c r="CP23" s="8">
        <v>0</v>
      </c>
      <c r="CQ23" s="8">
        <v>0</v>
      </c>
      <c r="CR23" s="34">
        <v>0</v>
      </c>
      <c r="CS23" s="22">
        <v>0</v>
      </c>
      <c r="CT23" s="25">
        <f t="shared" si="29"/>
        <v>0</v>
      </c>
      <c r="CU23" s="34">
        <v>0</v>
      </c>
      <c r="CV23" s="25">
        <v>0</v>
      </c>
      <c r="CW23" s="8"/>
      <c r="CX23" s="8">
        <f t="shared" si="9"/>
        <v>6665.2</v>
      </c>
      <c r="CY23" s="8">
        <f t="shared" si="10"/>
        <v>3337.7333333333336</v>
      </c>
      <c r="CZ23" s="8">
        <f t="shared" si="11"/>
        <v>3463.721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34">
        <v>0</v>
      </c>
      <c r="DM23" s="8">
        <v>0</v>
      </c>
      <c r="DN23" s="8">
        <v>0</v>
      </c>
      <c r="DO23" s="8">
        <v>0</v>
      </c>
      <c r="DP23" s="34">
        <v>0</v>
      </c>
      <c r="DQ23" s="10">
        <v>0</v>
      </c>
      <c r="DR23" s="34">
        <v>0</v>
      </c>
      <c r="DS23" s="22">
        <v>0</v>
      </c>
      <c r="DT23" s="8">
        <v>0</v>
      </c>
      <c r="DU23" s="8">
        <f t="shared" si="12"/>
        <v>0</v>
      </c>
      <c r="DV23" s="34">
        <f t="shared" si="13"/>
        <v>0</v>
      </c>
    </row>
    <row r="24" spans="2:126" s="4" customFormat="1" ht="21" customHeight="1">
      <c r="B24" s="5">
        <v>16</v>
      </c>
      <c r="C24" s="19" t="s">
        <v>51</v>
      </c>
      <c r="D24" s="33">
        <v>11689.2</v>
      </c>
      <c r="E24" s="30">
        <v>28898.7</v>
      </c>
      <c r="F24" s="7">
        <f t="shared" si="0"/>
        <v>177576</v>
      </c>
      <c r="G24" s="7">
        <f t="shared" si="1"/>
        <v>99993.5</v>
      </c>
      <c r="H24" s="7">
        <f t="shared" si="14"/>
        <v>108536.043</v>
      </c>
      <c r="I24" s="7">
        <f t="shared" si="15"/>
        <v>108.54309830138959</v>
      </c>
      <c r="J24" s="8">
        <f t="shared" si="2"/>
        <v>41858.3</v>
      </c>
      <c r="K24" s="8">
        <f t="shared" si="3"/>
        <v>23604.13333333333</v>
      </c>
      <c r="L24" s="8">
        <f t="shared" si="4"/>
        <v>30894.537999999997</v>
      </c>
      <c r="M24" s="8">
        <f t="shared" si="16"/>
        <v>130.8861357615333</v>
      </c>
      <c r="N24" s="8">
        <f t="shared" si="5"/>
        <v>25000</v>
      </c>
      <c r="O24" s="8">
        <f t="shared" si="6"/>
        <v>14583.3</v>
      </c>
      <c r="P24" s="8">
        <f t="shared" si="17"/>
        <v>20120.7384</v>
      </c>
      <c r="Q24" s="8">
        <f t="shared" si="18"/>
        <v>137.97109296249818</v>
      </c>
      <c r="R24" s="34">
        <v>19500</v>
      </c>
      <c r="S24" s="25">
        <f t="shared" si="19"/>
        <v>11375</v>
      </c>
      <c r="T24" s="34">
        <v>2237.9944</v>
      </c>
      <c r="U24" s="25">
        <f t="shared" si="20"/>
        <v>19.674676043956044</v>
      </c>
      <c r="V24" s="32">
        <v>4650</v>
      </c>
      <c r="W24" s="22">
        <v>2712.5</v>
      </c>
      <c r="X24" s="34">
        <v>2727.166</v>
      </c>
      <c r="Y24" s="25">
        <f t="shared" si="21"/>
        <v>100.54068202764978</v>
      </c>
      <c r="Z24" s="22">
        <v>5500</v>
      </c>
      <c r="AA24" s="22">
        <f>14583.3-S24</f>
        <v>3208.2999999999993</v>
      </c>
      <c r="AB24" s="34">
        <v>17882.744</v>
      </c>
      <c r="AC24" s="25">
        <f t="shared" si="22"/>
        <v>557.3900196365678</v>
      </c>
      <c r="AD24" s="34">
        <v>5008.3</v>
      </c>
      <c r="AE24" s="8">
        <v>2500</v>
      </c>
      <c r="AF24" s="34">
        <v>3959.74</v>
      </c>
      <c r="AG24" s="8">
        <f t="shared" si="23"/>
        <v>158.3896</v>
      </c>
      <c r="AH24" s="22">
        <v>4000</v>
      </c>
      <c r="AI24" s="8">
        <f>+AH24/12*6</f>
        <v>2000</v>
      </c>
      <c r="AJ24" s="34">
        <v>2309.8</v>
      </c>
      <c r="AK24" s="8">
        <f>+AJ24/AI24*100</f>
        <v>115.49000000000001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22">
        <v>122282.2</v>
      </c>
      <c r="AS24" s="25">
        <f t="shared" si="24"/>
        <v>71331.28333333333</v>
      </c>
      <c r="AT24" s="25">
        <v>71331.28333333333</v>
      </c>
      <c r="AU24" s="25">
        <f t="shared" si="25"/>
        <v>100</v>
      </c>
      <c r="AV24" s="22">
        <v>8092.6</v>
      </c>
      <c r="AW24" s="25">
        <v>2558.0833333333358</v>
      </c>
      <c r="AX24" s="25">
        <v>3905.9166666666715</v>
      </c>
      <c r="AY24" s="25">
        <v>0</v>
      </c>
      <c r="AZ24" s="34">
        <v>0</v>
      </c>
      <c r="BA24" s="8">
        <v>0</v>
      </c>
      <c r="BB24" s="34">
        <v>0</v>
      </c>
      <c r="BC24" s="8">
        <v>0</v>
      </c>
      <c r="BD24" s="8">
        <v>0</v>
      </c>
      <c r="BE24" s="8">
        <v>0</v>
      </c>
      <c r="BF24" s="22">
        <v>0</v>
      </c>
      <c r="BG24" s="8">
        <v>0</v>
      </c>
      <c r="BH24" s="8">
        <v>0</v>
      </c>
      <c r="BI24" s="8">
        <f t="shared" si="7"/>
        <v>700</v>
      </c>
      <c r="BJ24" s="8">
        <f t="shared" si="8"/>
        <v>350</v>
      </c>
      <c r="BK24" s="8">
        <f t="shared" si="26"/>
        <v>404.4446</v>
      </c>
      <c r="BL24" s="8">
        <f t="shared" si="27"/>
        <v>115.5556</v>
      </c>
      <c r="BM24" s="34">
        <v>700</v>
      </c>
      <c r="BN24" s="22">
        <f>+BM24/12*6</f>
        <v>350</v>
      </c>
      <c r="BO24" s="34">
        <v>404.4446</v>
      </c>
      <c r="BP24" s="8">
        <v>0</v>
      </c>
      <c r="BQ24" s="8">
        <v>0</v>
      </c>
      <c r="BR24" s="8">
        <v>0</v>
      </c>
      <c r="BS24" s="8">
        <v>0</v>
      </c>
      <c r="BT24" s="34">
        <v>0</v>
      </c>
      <c r="BU24" s="34">
        <v>0</v>
      </c>
      <c r="BV24" s="34">
        <v>0</v>
      </c>
      <c r="BW24" s="9">
        <v>0</v>
      </c>
      <c r="BX24" s="9">
        <v>0</v>
      </c>
      <c r="BY24" s="9">
        <v>0</v>
      </c>
      <c r="BZ24" s="22">
        <v>5342.9</v>
      </c>
      <c r="CA24" s="8">
        <v>2500</v>
      </c>
      <c r="CB24" s="34">
        <v>2404.305</v>
      </c>
      <c r="CC24" s="8">
        <v>0</v>
      </c>
      <c r="CD24" s="25">
        <v>0</v>
      </c>
      <c r="CE24" s="34">
        <v>0</v>
      </c>
      <c r="CF24" s="8">
        <v>220</v>
      </c>
      <c r="CG24" s="25">
        <f t="shared" si="28"/>
        <v>128.33333333333331</v>
      </c>
      <c r="CH24" s="34">
        <v>138</v>
      </c>
      <c r="CI24" s="22">
        <f>+CH24/CG24*100</f>
        <v>107.53246753246755</v>
      </c>
      <c r="CJ24" s="8">
        <v>0</v>
      </c>
      <c r="CK24" s="22">
        <v>0</v>
      </c>
      <c r="CL24" s="25">
        <v>0</v>
      </c>
      <c r="CM24" s="8">
        <v>0</v>
      </c>
      <c r="CN24" s="8">
        <v>0</v>
      </c>
      <c r="CO24" s="34">
        <v>0</v>
      </c>
      <c r="CP24" s="8">
        <v>0</v>
      </c>
      <c r="CQ24" s="8">
        <v>0</v>
      </c>
      <c r="CR24" s="34">
        <v>0</v>
      </c>
      <c r="CS24" s="22">
        <v>2280</v>
      </c>
      <c r="CT24" s="25">
        <f t="shared" si="29"/>
        <v>1330</v>
      </c>
      <c r="CU24" s="34">
        <v>1234.649</v>
      </c>
      <c r="CV24" s="25">
        <f>+CU24/CT24*100</f>
        <v>92.83075187969924</v>
      </c>
      <c r="CW24" s="8"/>
      <c r="CX24" s="8">
        <f t="shared" si="9"/>
        <v>177576</v>
      </c>
      <c r="CY24" s="8">
        <f t="shared" si="10"/>
        <v>99993.5</v>
      </c>
      <c r="CZ24" s="8">
        <f t="shared" si="11"/>
        <v>108536.043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34">
        <v>0</v>
      </c>
      <c r="DM24" s="8">
        <v>0</v>
      </c>
      <c r="DN24" s="8">
        <v>0</v>
      </c>
      <c r="DO24" s="8">
        <v>0</v>
      </c>
      <c r="DP24" s="34">
        <v>0</v>
      </c>
      <c r="DQ24" s="10">
        <v>0</v>
      </c>
      <c r="DR24" s="34">
        <v>0</v>
      </c>
      <c r="DS24" s="22">
        <v>0</v>
      </c>
      <c r="DT24" s="8">
        <v>0</v>
      </c>
      <c r="DU24" s="8">
        <f t="shared" si="12"/>
        <v>0</v>
      </c>
      <c r="DV24" s="34">
        <f t="shared" si="13"/>
        <v>0</v>
      </c>
    </row>
    <row r="25" spans="2:126" s="4" customFormat="1" ht="21" customHeight="1">
      <c r="B25" s="5">
        <v>17</v>
      </c>
      <c r="C25" s="19" t="s">
        <v>52</v>
      </c>
      <c r="D25" s="33">
        <v>5656.3</v>
      </c>
      <c r="E25" s="30">
        <v>3.1</v>
      </c>
      <c r="F25" s="7">
        <f t="shared" si="0"/>
        <v>32185.3</v>
      </c>
      <c r="G25" s="7">
        <f t="shared" si="1"/>
        <v>18049.416666666668</v>
      </c>
      <c r="H25" s="7">
        <f t="shared" si="14"/>
        <v>16946.575999999997</v>
      </c>
      <c r="I25" s="7">
        <f t="shared" si="15"/>
        <v>93.88988194447649</v>
      </c>
      <c r="J25" s="8">
        <f t="shared" si="2"/>
        <v>8360</v>
      </c>
      <c r="K25" s="8">
        <f t="shared" si="3"/>
        <v>4257.033333333334</v>
      </c>
      <c r="L25" s="8">
        <f t="shared" si="4"/>
        <v>3088.1760000000004</v>
      </c>
      <c r="M25" s="8">
        <f t="shared" si="16"/>
        <v>72.54291329642709</v>
      </c>
      <c r="N25" s="8">
        <f t="shared" si="5"/>
        <v>2500</v>
      </c>
      <c r="O25" s="8">
        <f t="shared" si="6"/>
        <v>1168.7</v>
      </c>
      <c r="P25" s="8">
        <f t="shared" si="17"/>
        <v>1195.434</v>
      </c>
      <c r="Q25" s="8">
        <f t="shared" si="18"/>
        <v>102.28749893043552</v>
      </c>
      <c r="R25" s="34">
        <v>100</v>
      </c>
      <c r="S25" s="25">
        <f t="shared" si="19"/>
        <v>58.333333333333336</v>
      </c>
      <c r="T25" s="34">
        <v>47.834</v>
      </c>
      <c r="U25" s="25">
        <f t="shared" si="20"/>
        <v>82.00114285714287</v>
      </c>
      <c r="V25" s="32">
        <v>1950</v>
      </c>
      <c r="W25" s="22">
        <v>950</v>
      </c>
      <c r="X25" s="34">
        <v>950</v>
      </c>
      <c r="Y25" s="25">
        <f t="shared" si="21"/>
        <v>100</v>
      </c>
      <c r="Z25" s="22">
        <v>2400</v>
      </c>
      <c r="AA25" s="22">
        <f>1168.7-S25</f>
        <v>1110.3666666666668</v>
      </c>
      <c r="AB25" s="34">
        <v>1147.6</v>
      </c>
      <c r="AC25" s="25">
        <f t="shared" si="22"/>
        <v>103.35324667527242</v>
      </c>
      <c r="AD25" s="34">
        <v>50</v>
      </c>
      <c r="AE25" s="8">
        <v>20</v>
      </c>
      <c r="AF25" s="34">
        <v>24</v>
      </c>
      <c r="AG25" s="8">
        <f t="shared" si="23"/>
        <v>120</v>
      </c>
      <c r="AH25" s="22">
        <v>0</v>
      </c>
      <c r="AI25" s="8">
        <v>0</v>
      </c>
      <c r="AJ25" s="34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22">
        <v>23414.3</v>
      </c>
      <c r="AS25" s="25">
        <f t="shared" si="24"/>
        <v>13658.341666666667</v>
      </c>
      <c r="AT25" s="25">
        <v>13658.341666666667</v>
      </c>
      <c r="AU25" s="25">
        <f t="shared" si="25"/>
        <v>100</v>
      </c>
      <c r="AV25" s="22">
        <v>411</v>
      </c>
      <c r="AW25" s="25">
        <v>134.04166666666788</v>
      </c>
      <c r="AX25" s="25">
        <v>200.05833333333248</v>
      </c>
      <c r="AY25" s="25">
        <v>0</v>
      </c>
      <c r="AZ25" s="34">
        <v>0</v>
      </c>
      <c r="BA25" s="8">
        <v>0</v>
      </c>
      <c r="BB25" s="34">
        <v>0</v>
      </c>
      <c r="BC25" s="8">
        <v>0</v>
      </c>
      <c r="BD25" s="8">
        <v>0</v>
      </c>
      <c r="BE25" s="8">
        <v>0</v>
      </c>
      <c r="BF25" s="22">
        <v>0</v>
      </c>
      <c r="BG25" s="8">
        <v>0</v>
      </c>
      <c r="BH25" s="8">
        <v>0</v>
      </c>
      <c r="BI25" s="8">
        <f t="shared" si="7"/>
        <v>400</v>
      </c>
      <c r="BJ25" s="8">
        <f t="shared" si="8"/>
        <v>100</v>
      </c>
      <c r="BK25" s="8">
        <f t="shared" si="26"/>
        <v>90.5</v>
      </c>
      <c r="BL25" s="8">
        <f t="shared" si="27"/>
        <v>90.5</v>
      </c>
      <c r="BM25" s="34">
        <v>200</v>
      </c>
      <c r="BN25" s="22">
        <v>100</v>
      </c>
      <c r="BO25" s="34">
        <v>20.5</v>
      </c>
      <c r="BP25" s="8">
        <v>0</v>
      </c>
      <c r="BQ25" s="8">
        <v>0</v>
      </c>
      <c r="BR25" s="8">
        <v>0</v>
      </c>
      <c r="BS25" s="8">
        <v>0</v>
      </c>
      <c r="BT25" s="34">
        <v>200</v>
      </c>
      <c r="BU25" s="34">
        <v>0</v>
      </c>
      <c r="BV25" s="34">
        <v>70</v>
      </c>
      <c r="BW25" s="9">
        <v>0</v>
      </c>
      <c r="BX25" s="9">
        <v>0</v>
      </c>
      <c r="BY25" s="9">
        <v>0</v>
      </c>
      <c r="BZ25" s="22">
        <v>0</v>
      </c>
      <c r="CA25" s="8">
        <v>0</v>
      </c>
      <c r="CB25" s="34">
        <v>0</v>
      </c>
      <c r="CC25" s="8">
        <v>0</v>
      </c>
      <c r="CD25" s="25">
        <v>0</v>
      </c>
      <c r="CE25" s="34">
        <v>0</v>
      </c>
      <c r="CF25" s="8">
        <v>0</v>
      </c>
      <c r="CG25" s="25">
        <f t="shared" si="28"/>
        <v>0</v>
      </c>
      <c r="CH25" s="34">
        <v>0</v>
      </c>
      <c r="CI25" s="22">
        <v>0</v>
      </c>
      <c r="CJ25" s="8">
        <v>0</v>
      </c>
      <c r="CK25" s="22">
        <v>0</v>
      </c>
      <c r="CL25" s="25">
        <v>0</v>
      </c>
      <c r="CM25" s="8">
        <v>0</v>
      </c>
      <c r="CN25" s="8">
        <v>0</v>
      </c>
      <c r="CO25" s="34">
        <v>0</v>
      </c>
      <c r="CP25" s="8">
        <v>0</v>
      </c>
      <c r="CQ25" s="8">
        <v>0</v>
      </c>
      <c r="CR25" s="34">
        <v>0</v>
      </c>
      <c r="CS25" s="22">
        <v>3460</v>
      </c>
      <c r="CT25" s="25">
        <f t="shared" si="29"/>
        <v>2018.3333333333333</v>
      </c>
      <c r="CU25" s="34">
        <v>828.242</v>
      </c>
      <c r="CV25" s="25">
        <f>+CU25/CT25*100</f>
        <v>41.0359372419488</v>
      </c>
      <c r="CW25" s="8"/>
      <c r="CX25" s="8">
        <f t="shared" si="9"/>
        <v>32185.3</v>
      </c>
      <c r="CY25" s="8">
        <f t="shared" si="10"/>
        <v>18049.416666666668</v>
      </c>
      <c r="CZ25" s="8">
        <f t="shared" si="11"/>
        <v>16946.575999999997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34">
        <v>0</v>
      </c>
      <c r="DM25" s="8">
        <v>0</v>
      </c>
      <c r="DN25" s="8">
        <v>0</v>
      </c>
      <c r="DO25" s="8">
        <v>0</v>
      </c>
      <c r="DP25" s="34">
        <v>0</v>
      </c>
      <c r="DQ25" s="10">
        <v>0</v>
      </c>
      <c r="DR25" s="34">
        <v>0</v>
      </c>
      <c r="DS25" s="22">
        <v>0</v>
      </c>
      <c r="DT25" s="8">
        <v>0</v>
      </c>
      <c r="DU25" s="8">
        <f t="shared" si="12"/>
        <v>0</v>
      </c>
      <c r="DV25" s="34">
        <f t="shared" si="13"/>
        <v>0</v>
      </c>
    </row>
    <row r="26" spans="2:126" s="4" customFormat="1" ht="21" customHeight="1">
      <c r="B26" s="5">
        <v>18</v>
      </c>
      <c r="C26" s="19" t="s">
        <v>53</v>
      </c>
      <c r="D26" s="33">
        <v>2973.1</v>
      </c>
      <c r="E26" s="30">
        <v>2929.1</v>
      </c>
      <c r="F26" s="7">
        <f t="shared" si="0"/>
        <v>27801.9</v>
      </c>
      <c r="G26" s="7">
        <f t="shared" si="1"/>
        <v>14592.65</v>
      </c>
      <c r="H26" s="7">
        <f t="shared" si="14"/>
        <v>14729.723</v>
      </c>
      <c r="I26" s="7">
        <f t="shared" si="15"/>
        <v>100.93932904578675</v>
      </c>
      <c r="J26" s="8">
        <f t="shared" si="2"/>
        <v>6000</v>
      </c>
      <c r="K26" s="8">
        <f t="shared" si="3"/>
        <v>1891.6666666666665</v>
      </c>
      <c r="L26" s="8">
        <f t="shared" si="4"/>
        <v>2010.7230000000002</v>
      </c>
      <c r="M26" s="8">
        <f t="shared" si="16"/>
        <v>106.29372687224672</v>
      </c>
      <c r="N26" s="8">
        <f t="shared" si="5"/>
        <v>2100</v>
      </c>
      <c r="O26" s="8">
        <f t="shared" si="6"/>
        <v>650</v>
      </c>
      <c r="P26" s="8">
        <f t="shared" si="17"/>
        <v>1184.357</v>
      </c>
      <c r="Q26" s="8">
        <f t="shared" si="18"/>
        <v>182.20876923076924</v>
      </c>
      <c r="R26" s="34">
        <v>0</v>
      </c>
      <c r="S26" s="25">
        <f t="shared" si="19"/>
        <v>0</v>
      </c>
      <c r="T26" s="34">
        <v>12.897</v>
      </c>
      <c r="U26" s="25" t="e">
        <f t="shared" si="20"/>
        <v>#DIV/0!</v>
      </c>
      <c r="V26" s="32">
        <v>1510</v>
      </c>
      <c r="W26" s="22">
        <v>120</v>
      </c>
      <c r="X26" s="34">
        <v>164.526</v>
      </c>
      <c r="Y26" s="25">
        <f t="shared" si="21"/>
        <v>137.10500000000002</v>
      </c>
      <c r="Z26" s="22">
        <v>2100</v>
      </c>
      <c r="AA26" s="22">
        <f>650-S26</f>
        <v>650</v>
      </c>
      <c r="AB26" s="34">
        <v>1171.46</v>
      </c>
      <c r="AC26" s="25">
        <f t="shared" si="22"/>
        <v>180.2246153846154</v>
      </c>
      <c r="AD26" s="34">
        <v>390</v>
      </c>
      <c r="AE26" s="8">
        <v>40</v>
      </c>
      <c r="AF26" s="34">
        <v>45</v>
      </c>
      <c r="AG26" s="8">
        <f t="shared" si="23"/>
        <v>112.5</v>
      </c>
      <c r="AH26" s="22">
        <v>0</v>
      </c>
      <c r="AI26" s="8">
        <v>0</v>
      </c>
      <c r="AJ26" s="34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22">
        <v>21683.9</v>
      </c>
      <c r="AS26" s="25">
        <f t="shared" si="24"/>
        <v>12648.941666666668</v>
      </c>
      <c r="AT26" s="25">
        <v>12648.941666666668</v>
      </c>
      <c r="AU26" s="25">
        <f t="shared" si="25"/>
        <v>100</v>
      </c>
      <c r="AV26" s="22">
        <v>118</v>
      </c>
      <c r="AW26" s="25">
        <v>52.04166666666606</v>
      </c>
      <c r="AX26" s="25">
        <v>70.05833333333248</v>
      </c>
      <c r="AY26" s="25">
        <v>0</v>
      </c>
      <c r="AZ26" s="34">
        <v>0</v>
      </c>
      <c r="BA26" s="8">
        <v>0</v>
      </c>
      <c r="BB26" s="34">
        <v>0</v>
      </c>
      <c r="BC26" s="8">
        <v>0</v>
      </c>
      <c r="BD26" s="8">
        <v>0</v>
      </c>
      <c r="BE26" s="8">
        <v>0</v>
      </c>
      <c r="BF26" s="22">
        <v>0</v>
      </c>
      <c r="BG26" s="8">
        <v>0</v>
      </c>
      <c r="BH26" s="8">
        <v>0</v>
      </c>
      <c r="BI26" s="8">
        <f t="shared" si="7"/>
        <v>300</v>
      </c>
      <c r="BJ26" s="8">
        <f t="shared" si="8"/>
        <v>90</v>
      </c>
      <c r="BK26" s="8">
        <f t="shared" si="26"/>
        <v>256.17</v>
      </c>
      <c r="BL26" s="8">
        <f t="shared" si="27"/>
        <v>284.6333333333333</v>
      </c>
      <c r="BM26" s="34">
        <v>300</v>
      </c>
      <c r="BN26" s="22">
        <v>90</v>
      </c>
      <c r="BO26" s="34">
        <v>256.17</v>
      </c>
      <c r="BP26" s="8">
        <v>0</v>
      </c>
      <c r="BQ26" s="8">
        <v>0</v>
      </c>
      <c r="BR26" s="8">
        <v>0</v>
      </c>
      <c r="BS26" s="8">
        <v>0</v>
      </c>
      <c r="BT26" s="34">
        <v>0</v>
      </c>
      <c r="BU26" s="34">
        <v>0</v>
      </c>
      <c r="BV26" s="34">
        <v>0</v>
      </c>
      <c r="BW26" s="9">
        <v>0</v>
      </c>
      <c r="BX26" s="9">
        <v>0</v>
      </c>
      <c r="BY26" s="9">
        <v>0</v>
      </c>
      <c r="BZ26" s="22">
        <v>0</v>
      </c>
      <c r="CA26" s="8">
        <v>0</v>
      </c>
      <c r="CB26" s="34">
        <v>0</v>
      </c>
      <c r="CC26" s="8">
        <v>0</v>
      </c>
      <c r="CD26" s="25">
        <v>0</v>
      </c>
      <c r="CE26" s="34">
        <v>0</v>
      </c>
      <c r="CF26" s="8">
        <v>0</v>
      </c>
      <c r="CG26" s="25">
        <f t="shared" si="28"/>
        <v>0</v>
      </c>
      <c r="CH26" s="34">
        <v>0</v>
      </c>
      <c r="CI26" s="22">
        <v>0</v>
      </c>
      <c r="CJ26" s="8">
        <v>0</v>
      </c>
      <c r="CK26" s="22">
        <v>0</v>
      </c>
      <c r="CL26" s="25">
        <v>0</v>
      </c>
      <c r="CM26" s="8">
        <v>0</v>
      </c>
      <c r="CN26" s="8">
        <v>0</v>
      </c>
      <c r="CO26" s="34">
        <v>0</v>
      </c>
      <c r="CP26" s="8">
        <v>0</v>
      </c>
      <c r="CQ26" s="8">
        <v>0</v>
      </c>
      <c r="CR26" s="34">
        <v>0</v>
      </c>
      <c r="CS26" s="22">
        <v>1700</v>
      </c>
      <c r="CT26" s="25">
        <f t="shared" si="29"/>
        <v>991.6666666666666</v>
      </c>
      <c r="CU26" s="34">
        <v>360.67</v>
      </c>
      <c r="CV26" s="25">
        <f>+CU26/CT26*100</f>
        <v>36.370084033613445</v>
      </c>
      <c r="CW26" s="8"/>
      <c r="CX26" s="8">
        <f t="shared" si="9"/>
        <v>27801.9</v>
      </c>
      <c r="CY26" s="8">
        <f t="shared" si="10"/>
        <v>14592.65</v>
      </c>
      <c r="CZ26" s="8">
        <f t="shared" si="11"/>
        <v>14729.723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34">
        <v>0</v>
      </c>
      <c r="DM26" s="8">
        <v>0</v>
      </c>
      <c r="DN26" s="8">
        <v>0</v>
      </c>
      <c r="DO26" s="8">
        <v>0</v>
      </c>
      <c r="DP26" s="34">
        <v>0</v>
      </c>
      <c r="DQ26" s="10">
        <v>0</v>
      </c>
      <c r="DR26" s="34">
        <v>0</v>
      </c>
      <c r="DS26" s="22">
        <v>0</v>
      </c>
      <c r="DT26" s="8">
        <v>0</v>
      </c>
      <c r="DU26" s="8">
        <f t="shared" si="12"/>
        <v>0</v>
      </c>
      <c r="DV26" s="34">
        <f t="shared" si="13"/>
        <v>0</v>
      </c>
    </row>
    <row r="27" spans="2:126" s="4" customFormat="1" ht="21" customHeight="1">
      <c r="B27" s="5">
        <v>19</v>
      </c>
      <c r="C27" s="19" t="s">
        <v>54</v>
      </c>
      <c r="D27" s="33">
        <v>574.4</v>
      </c>
      <c r="E27" s="30">
        <v>940.2</v>
      </c>
      <c r="F27" s="7">
        <f t="shared" si="0"/>
        <v>23114.7</v>
      </c>
      <c r="G27" s="7">
        <f t="shared" si="1"/>
        <v>12910.383333333335</v>
      </c>
      <c r="H27" s="7">
        <f t="shared" si="14"/>
        <v>13058.710000000001</v>
      </c>
      <c r="I27" s="7">
        <f t="shared" si="15"/>
        <v>101.14889436538806</v>
      </c>
      <c r="J27" s="8">
        <f t="shared" si="2"/>
        <v>3150</v>
      </c>
      <c r="K27" s="8">
        <f t="shared" si="3"/>
        <v>1256.3333333333333</v>
      </c>
      <c r="L27" s="8">
        <f t="shared" si="4"/>
        <v>1412.6350000000002</v>
      </c>
      <c r="M27" s="8">
        <f t="shared" si="16"/>
        <v>112.44109843459806</v>
      </c>
      <c r="N27" s="8">
        <f t="shared" si="5"/>
        <v>1550</v>
      </c>
      <c r="O27" s="8">
        <f t="shared" si="6"/>
        <v>677</v>
      </c>
      <c r="P27" s="8">
        <f t="shared" si="17"/>
        <v>840.384</v>
      </c>
      <c r="Q27" s="8">
        <f t="shared" si="18"/>
        <v>124.13353028064992</v>
      </c>
      <c r="R27" s="34">
        <v>0</v>
      </c>
      <c r="S27" s="25">
        <f t="shared" si="19"/>
        <v>0</v>
      </c>
      <c r="T27" s="34">
        <v>95.174</v>
      </c>
      <c r="U27" s="25">
        <v>100</v>
      </c>
      <c r="V27" s="32">
        <v>730</v>
      </c>
      <c r="W27" s="22">
        <v>230</v>
      </c>
      <c r="X27" s="34">
        <v>340.183</v>
      </c>
      <c r="Y27" s="25">
        <f t="shared" si="21"/>
        <v>147.90565217391304</v>
      </c>
      <c r="Z27" s="22">
        <v>1550</v>
      </c>
      <c r="AA27" s="22">
        <v>677</v>
      </c>
      <c r="AB27" s="34">
        <v>745.21</v>
      </c>
      <c r="AC27" s="25">
        <f t="shared" si="22"/>
        <v>110.07533234859676</v>
      </c>
      <c r="AD27" s="34">
        <v>100</v>
      </c>
      <c r="AE27" s="8">
        <v>70</v>
      </c>
      <c r="AF27" s="34">
        <v>166.88</v>
      </c>
      <c r="AG27" s="8">
        <f t="shared" si="23"/>
        <v>238.39999999999998</v>
      </c>
      <c r="AH27" s="22">
        <v>0</v>
      </c>
      <c r="AI27" s="8">
        <v>0</v>
      </c>
      <c r="AJ27" s="34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22">
        <v>19964.7</v>
      </c>
      <c r="AS27" s="25">
        <f t="shared" si="24"/>
        <v>11646.075</v>
      </c>
      <c r="AT27" s="25">
        <v>11646.075</v>
      </c>
      <c r="AU27" s="25">
        <f t="shared" si="25"/>
        <v>100</v>
      </c>
      <c r="AV27" s="22">
        <v>0</v>
      </c>
      <c r="AW27" s="25">
        <v>-0.024999999999636202</v>
      </c>
      <c r="AX27" s="25">
        <v>0</v>
      </c>
      <c r="AY27" s="25">
        <v>0</v>
      </c>
      <c r="AZ27" s="34">
        <v>0</v>
      </c>
      <c r="BA27" s="8">
        <v>0</v>
      </c>
      <c r="BB27" s="34">
        <v>0</v>
      </c>
      <c r="BC27" s="8">
        <v>0</v>
      </c>
      <c r="BD27" s="8">
        <v>0</v>
      </c>
      <c r="BE27" s="8">
        <v>0</v>
      </c>
      <c r="BF27" s="22">
        <v>0</v>
      </c>
      <c r="BG27" s="8">
        <v>0</v>
      </c>
      <c r="BH27" s="8">
        <v>0</v>
      </c>
      <c r="BI27" s="8">
        <f t="shared" si="7"/>
        <v>370</v>
      </c>
      <c r="BJ27" s="8">
        <v>54</v>
      </c>
      <c r="BK27" s="8">
        <f t="shared" si="26"/>
        <v>46</v>
      </c>
      <c r="BL27" s="8">
        <f t="shared" si="27"/>
        <v>85.18518518518519</v>
      </c>
      <c r="BM27" s="34">
        <v>370</v>
      </c>
      <c r="BN27" s="22">
        <v>46</v>
      </c>
      <c r="BO27" s="34">
        <v>46</v>
      </c>
      <c r="BP27" s="8">
        <v>0</v>
      </c>
      <c r="BQ27" s="8">
        <v>0</v>
      </c>
      <c r="BR27" s="8">
        <v>0</v>
      </c>
      <c r="BS27" s="8">
        <v>0</v>
      </c>
      <c r="BT27" s="34">
        <v>0</v>
      </c>
      <c r="BU27" s="34">
        <v>0</v>
      </c>
      <c r="BV27" s="34">
        <v>0</v>
      </c>
      <c r="BW27" s="9">
        <v>0</v>
      </c>
      <c r="BX27" s="9">
        <v>0</v>
      </c>
      <c r="BY27" s="9">
        <v>0</v>
      </c>
      <c r="BZ27" s="22">
        <v>0</v>
      </c>
      <c r="CA27" s="8">
        <v>0</v>
      </c>
      <c r="CB27" s="34">
        <v>0</v>
      </c>
      <c r="CC27" s="8">
        <v>0</v>
      </c>
      <c r="CD27" s="25">
        <v>0</v>
      </c>
      <c r="CE27" s="34">
        <v>0</v>
      </c>
      <c r="CF27" s="8">
        <v>0</v>
      </c>
      <c r="CG27" s="25">
        <f t="shared" si="28"/>
        <v>0</v>
      </c>
      <c r="CH27" s="34">
        <v>0</v>
      </c>
      <c r="CI27" s="22">
        <v>0</v>
      </c>
      <c r="CJ27" s="8">
        <v>0</v>
      </c>
      <c r="CK27" s="22">
        <v>0</v>
      </c>
      <c r="CL27" s="25">
        <v>0</v>
      </c>
      <c r="CM27" s="8">
        <v>0</v>
      </c>
      <c r="CN27" s="8">
        <v>0</v>
      </c>
      <c r="CO27" s="34">
        <v>0</v>
      </c>
      <c r="CP27" s="8">
        <v>0</v>
      </c>
      <c r="CQ27" s="8">
        <v>0</v>
      </c>
      <c r="CR27" s="34">
        <v>0</v>
      </c>
      <c r="CS27" s="22">
        <v>400</v>
      </c>
      <c r="CT27" s="25">
        <f t="shared" si="29"/>
        <v>233.33333333333334</v>
      </c>
      <c r="CU27" s="34">
        <v>19.188</v>
      </c>
      <c r="CV27" s="25">
        <f>+CU27/CT27*100</f>
        <v>8.22342857142857</v>
      </c>
      <c r="CW27" s="8"/>
      <c r="CX27" s="8">
        <f t="shared" si="9"/>
        <v>23114.7</v>
      </c>
      <c r="CY27" s="8">
        <f t="shared" si="10"/>
        <v>12910.383333333335</v>
      </c>
      <c r="CZ27" s="8">
        <f t="shared" si="11"/>
        <v>13058.710000000001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34">
        <v>0</v>
      </c>
      <c r="DM27" s="8">
        <v>0</v>
      </c>
      <c r="DN27" s="8">
        <v>0</v>
      </c>
      <c r="DO27" s="8">
        <v>0</v>
      </c>
      <c r="DP27" s="34">
        <v>0</v>
      </c>
      <c r="DQ27" s="10">
        <v>0</v>
      </c>
      <c r="DR27" s="34">
        <v>0</v>
      </c>
      <c r="DS27" s="22">
        <v>0</v>
      </c>
      <c r="DT27" s="8">
        <v>0</v>
      </c>
      <c r="DU27" s="8">
        <f t="shared" si="12"/>
        <v>0</v>
      </c>
      <c r="DV27" s="34">
        <f t="shared" si="13"/>
        <v>0</v>
      </c>
    </row>
    <row r="28" spans="2:126" s="4" customFormat="1" ht="21" customHeight="1">
      <c r="B28" s="5">
        <v>20</v>
      </c>
      <c r="C28" s="19" t="s">
        <v>55</v>
      </c>
      <c r="D28" s="33">
        <v>984.5</v>
      </c>
      <c r="E28" s="6">
        <v>267.9</v>
      </c>
      <c r="F28" s="7">
        <f t="shared" si="0"/>
        <v>6923.8</v>
      </c>
      <c r="G28" s="7">
        <f t="shared" si="1"/>
        <v>3345.5666666666666</v>
      </c>
      <c r="H28" s="7">
        <f t="shared" si="14"/>
        <v>3905.3459999999995</v>
      </c>
      <c r="I28" s="7">
        <f t="shared" si="15"/>
        <v>116.73197365667998</v>
      </c>
      <c r="J28" s="8">
        <f t="shared" si="2"/>
        <v>2830</v>
      </c>
      <c r="K28" s="8">
        <f t="shared" si="3"/>
        <v>1091.8333333333333</v>
      </c>
      <c r="L28" s="8">
        <f t="shared" si="4"/>
        <v>1541.7459999999999</v>
      </c>
      <c r="M28" s="8">
        <f t="shared" si="16"/>
        <v>141.2070828881087</v>
      </c>
      <c r="N28" s="8">
        <f t="shared" si="5"/>
        <v>270</v>
      </c>
      <c r="O28" s="8">
        <f t="shared" si="6"/>
        <v>102</v>
      </c>
      <c r="P28" s="8">
        <f t="shared" si="17"/>
        <v>130.50400000000002</v>
      </c>
      <c r="Q28" s="8">
        <f t="shared" si="18"/>
        <v>127.9450980392157</v>
      </c>
      <c r="R28" s="34">
        <v>0</v>
      </c>
      <c r="S28" s="25">
        <f t="shared" si="19"/>
        <v>0</v>
      </c>
      <c r="T28" s="34">
        <v>0.104</v>
      </c>
      <c r="U28" s="25">
        <v>100</v>
      </c>
      <c r="V28" s="32">
        <v>400</v>
      </c>
      <c r="W28" s="22">
        <v>124</v>
      </c>
      <c r="X28" s="34">
        <v>157.85</v>
      </c>
      <c r="Y28" s="25">
        <f t="shared" si="21"/>
        <v>127.29838709677419</v>
      </c>
      <c r="Z28" s="22">
        <v>270</v>
      </c>
      <c r="AA28" s="22">
        <v>102</v>
      </c>
      <c r="AB28" s="34">
        <v>130.4</v>
      </c>
      <c r="AC28" s="25">
        <f t="shared" si="22"/>
        <v>127.84313725490198</v>
      </c>
      <c r="AD28" s="34">
        <v>0</v>
      </c>
      <c r="AE28" s="8">
        <v>0</v>
      </c>
      <c r="AF28" s="34">
        <v>0</v>
      </c>
      <c r="AG28" s="8">
        <v>0</v>
      </c>
      <c r="AH28" s="22">
        <v>0</v>
      </c>
      <c r="AI28" s="8">
        <v>0</v>
      </c>
      <c r="AJ28" s="34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22">
        <v>3500</v>
      </c>
      <c r="AS28" s="25">
        <f t="shared" si="24"/>
        <v>2041.6666666666667</v>
      </c>
      <c r="AT28" s="25">
        <v>2041.6666666666667</v>
      </c>
      <c r="AU28" s="25">
        <f t="shared" si="25"/>
        <v>100</v>
      </c>
      <c r="AV28" s="22">
        <v>593.8</v>
      </c>
      <c r="AW28" s="25">
        <v>212.0666666666666</v>
      </c>
      <c r="AX28" s="25">
        <v>321.93333333333317</v>
      </c>
      <c r="AY28" s="25">
        <v>0</v>
      </c>
      <c r="AZ28" s="34">
        <v>0</v>
      </c>
      <c r="BA28" s="8">
        <v>0</v>
      </c>
      <c r="BB28" s="34">
        <v>0</v>
      </c>
      <c r="BC28" s="8">
        <v>0</v>
      </c>
      <c r="BD28" s="8">
        <v>0</v>
      </c>
      <c r="BE28" s="8">
        <v>0</v>
      </c>
      <c r="BF28" s="22">
        <v>0</v>
      </c>
      <c r="BG28" s="8">
        <v>0</v>
      </c>
      <c r="BH28" s="8">
        <v>0</v>
      </c>
      <c r="BI28" s="8">
        <f t="shared" si="7"/>
        <v>2150</v>
      </c>
      <c r="BJ28" s="8">
        <f t="shared" si="8"/>
        <v>860</v>
      </c>
      <c r="BK28" s="8">
        <f t="shared" si="26"/>
        <v>1222.85</v>
      </c>
      <c r="BL28" s="8">
        <f t="shared" si="27"/>
        <v>142.19186046511626</v>
      </c>
      <c r="BM28" s="34">
        <v>2150</v>
      </c>
      <c r="BN28" s="22">
        <v>860</v>
      </c>
      <c r="BO28" s="34">
        <v>1222.85</v>
      </c>
      <c r="BP28" s="8">
        <v>0</v>
      </c>
      <c r="BQ28" s="8">
        <v>0</v>
      </c>
      <c r="BR28" s="8">
        <v>0</v>
      </c>
      <c r="BS28" s="8">
        <v>0</v>
      </c>
      <c r="BT28" s="34">
        <v>0</v>
      </c>
      <c r="BU28" s="34">
        <v>0</v>
      </c>
      <c r="BV28" s="34">
        <v>0</v>
      </c>
      <c r="BW28" s="9">
        <v>0</v>
      </c>
      <c r="BX28" s="9">
        <v>0</v>
      </c>
      <c r="BY28" s="9">
        <v>0</v>
      </c>
      <c r="BZ28" s="22">
        <v>0</v>
      </c>
      <c r="CA28" s="8">
        <v>0</v>
      </c>
      <c r="CB28" s="34">
        <v>0</v>
      </c>
      <c r="CC28" s="8">
        <v>0</v>
      </c>
      <c r="CD28" s="25">
        <v>0</v>
      </c>
      <c r="CE28" s="34">
        <v>0</v>
      </c>
      <c r="CF28" s="8">
        <v>0</v>
      </c>
      <c r="CG28" s="25">
        <f t="shared" si="28"/>
        <v>0</v>
      </c>
      <c r="CH28" s="34">
        <v>0</v>
      </c>
      <c r="CI28" s="22">
        <v>0</v>
      </c>
      <c r="CJ28" s="8">
        <v>0</v>
      </c>
      <c r="CK28" s="22">
        <v>0</v>
      </c>
      <c r="CL28" s="25">
        <v>0</v>
      </c>
      <c r="CM28" s="8">
        <v>0</v>
      </c>
      <c r="CN28" s="8">
        <v>0</v>
      </c>
      <c r="CO28" s="34">
        <v>0</v>
      </c>
      <c r="CP28" s="8">
        <v>0</v>
      </c>
      <c r="CQ28" s="8">
        <v>0</v>
      </c>
      <c r="CR28" s="34">
        <v>0</v>
      </c>
      <c r="CS28" s="22">
        <v>10</v>
      </c>
      <c r="CT28" s="25">
        <f t="shared" si="29"/>
        <v>5.833333333333334</v>
      </c>
      <c r="CU28" s="34">
        <v>30.542</v>
      </c>
      <c r="CV28" s="25">
        <f>+CU28/CT28*100</f>
        <v>523.5771428571429</v>
      </c>
      <c r="CW28" s="8"/>
      <c r="CX28" s="8">
        <f t="shared" si="9"/>
        <v>6923.8</v>
      </c>
      <c r="CY28" s="8">
        <f t="shared" si="10"/>
        <v>3345.5666666666666</v>
      </c>
      <c r="CZ28" s="8">
        <f t="shared" si="11"/>
        <v>3905.3459999999995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34">
        <v>0</v>
      </c>
      <c r="DM28" s="8">
        <v>0</v>
      </c>
      <c r="DN28" s="8">
        <v>0</v>
      </c>
      <c r="DO28" s="8">
        <v>0</v>
      </c>
      <c r="DP28" s="34">
        <v>0</v>
      </c>
      <c r="DQ28" s="10">
        <v>0</v>
      </c>
      <c r="DR28" s="34">
        <v>0</v>
      </c>
      <c r="DS28" s="22">
        <v>0</v>
      </c>
      <c r="DT28" s="8">
        <v>0</v>
      </c>
      <c r="DU28" s="8">
        <f t="shared" si="12"/>
        <v>0</v>
      </c>
      <c r="DV28" s="34">
        <f t="shared" si="13"/>
        <v>0</v>
      </c>
    </row>
    <row r="29" spans="2:126" s="4" customFormat="1" ht="21" customHeight="1">
      <c r="B29" s="5">
        <v>21</v>
      </c>
      <c r="C29" s="19" t="s">
        <v>56</v>
      </c>
      <c r="D29" s="33">
        <v>0</v>
      </c>
      <c r="E29" s="6">
        <v>325.7</v>
      </c>
      <c r="F29" s="7">
        <f t="shared" si="0"/>
        <v>27617.8</v>
      </c>
      <c r="G29" s="7">
        <f t="shared" si="1"/>
        <v>16110.349999999999</v>
      </c>
      <c r="H29" s="7">
        <f t="shared" si="14"/>
        <v>15814.255999999998</v>
      </c>
      <c r="I29" s="7">
        <f t="shared" si="15"/>
        <v>98.16208834693224</v>
      </c>
      <c r="J29" s="8">
        <f t="shared" si="2"/>
        <v>4900</v>
      </c>
      <c r="K29" s="8">
        <f t="shared" si="3"/>
        <v>2858.3</v>
      </c>
      <c r="L29" s="8">
        <f t="shared" si="4"/>
        <v>2562.206</v>
      </c>
      <c r="M29" s="8">
        <f t="shared" si="16"/>
        <v>89.64090543329951</v>
      </c>
      <c r="N29" s="8">
        <f t="shared" si="5"/>
        <v>2300</v>
      </c>
      <c r="O29" s="8">
        <f t="shared" si="6"/>
        <v>1341.7</v>
      </c>
      <c r="P29" s="8">
        <f t="shared" si="17"/>
        <v>1100.018</v>
      </c>
      <c r="Q29" s="8">
        <f t="shared" si="18"/>
        <v>81.9868823134829</v>
      </c>
      <c r="R29" s="34">
        <v>0</v>
      </c>
      <c r="S29" s="25">
        <f t="shared" si="19"/>
        <v>0</v>
      </c>
      <c r="T29" s="34">
        <v>175.018</v>
      </c>
      <c r="U29" s="25">
        <v>0</v>
      </c>
      <c r="V29" s="32">
        <v>2200</v>
      </c>
      <c r="W29" s="22">
        <v>1283.3</v>
      </c>
      <c r="X29" s="34">
        <v>1281.058</v>
      </c>
      <c r="Y29" s="25">
        <f t="shared" si="21"/>
        <v>99.82529416348477</v>
      </c>
      <c r="Z29" s="22">
        <v>2300</v>
      </c>
      <c r="AA29" s="22">
        <v>1341.7</v>
      </c>
      <c r="AB29" s="34">
        <v>925</v>
      </c>
      <c r="AC29" s="25">
        <f t="shared" si="22"/>
        <v>68.9423865245584</v>
      </c>
      <c r="AD29" s="34">
        <v>150</v>
      </c>
      <c r="AE29" s="8">
        <v>87.5</v>
      </c>
      <c r="AF29" s="34">
        <v>55.5</v>
      </c>
      <c r="AG29" s="8">
        <f t="shared" si="23"/>
        <v>63.42857142857142</v>
      </c>
      <c r="AH29" s="22">
        <v>0</v>
      </c>
      <c r="AI29" s="8">
        <v>0</v>
      </c>
      <c r="AJ29" s="34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22">
        <v>22717.8</v>
      </c>
      <c r="AS29" s="25">
        <f t="shared" si="24"/>
        <v>13252.05</v>
      </c>
      <c r="AT29" s="25">
        <v>13252.05</v>
      </c>
      <c r="AU29" s="25">
        <f t="shared" si="25"/>
        <v>100</v>
      </c>
      <c r="AV29" s="22">
        <v>0</v>
      </c>
      <c r="AW29" s="25">
        <v>0</v>
      </c>
      <c r="AX29" s="25">
        <v>0</v>
      </c>
      <c r="AY29" s="25">
        <v>0</v>
      </c>
      <c r="AZ29" s="34">
        <v>0</v>
      </c>
      <c r="BA29" s="8">
        <v>0</v>
      </c>
      <c r="BB29" s="34">
        <v>0</v>
      </c>
      <c r="BC29" s="8">
        <v>0</v>
      </c>
      <c r="BD29" s="8">
        <v>0</v>
      </c>
      <c r="BE29" s="8">
        <v>0</v>
      </c>
      <c r="BF29" s="22">
        <v>0</v>
      </c>
      <c r="BG29" s="8">
        <v>0</v>
      </c>
      <c r="BH29" s="8">
        <v>0</v>
      </c>
      <c r="BI29" s="8">
        <f t="shared" si="7"/>
        <v>250</v>
      </c>
      <c r="BJ29" s="8">
        <f t="shared" si="8"/>
        <v>145.8</v>
      </c>
      <c r="BK29" s="8">
        <f t="shared" si="26"/>
        <v>125.63</v>
      </c>
      <c r="BL29" s="8">
        <f t="shared" si="27"/>
        <v>86.16598079561042</v>
      </c>
      <c r="BM29" s="34">
        <v>250</v>
      </c>
      <c r="BN29" s="22">
        <v>145.8</v>
      </c>
      <c r="BO29" s="34">
        <v>125.63</v>
      </c>
      <c r="BP29" s="8">
        <v>0</v>
      </c>
      <c r="BQ29" s="8">
        <v>0</v>
      </c>
      <c r="BR29" s="8">
        <v>0</v>
      </c>
      <c r="BS29" s="8">
        <v>0</v>
      </c>
      <c r="BT29" s="34">
        <v>0</v>
      </c>
      <c r="BU29" s="34">
        <v>0</v>
      </c>
      <c r="BV29" s="34">
        <v>0</v>
      </c>
      <c r="BW29" s="9">
        <v>0</v>
      </c>
      <c r="BX29" s="9">
        <v>0</v>
      </c>
      <c r="BY29" s="9">
        <v>0</v>
      </c>
      <c r="BZ29" s="22">
        <v>0</v>
      </c>
      <c r="CA29" s="8">
        <v>0</v>
      </c>
      <c r="CB29" s="34">
        <v>0</v>
      </c>
      <c r="CC29" s="8">
        <v>0</v>
      </c>
      <c r="CD29" s="25">
        <v>0</v>
      </c>
      <c r="CE29" s="34">
        <v>0</v>
      </c>
      <c r="CF29" s="8">
        <v>0</v>
      </c>
      <c r="CG29" s="25">
        <f t="shared" si="28"/>
        <v>0</v>
      </c>
      <c r="CH29" s="34">
        <v>0</v>
      </c>
      <c r="CI29" s="22">
        <v>0</v>
      </c>
      <c r="CJ29" s="8">
        <v>0</v>
      </c>
      <c r="CK29" s="22">
        <v>0</v>
      </c>
      <c r="CL29" s="25">
        <v>0</v>
      </c>
      <c r="CM29" s="8">
        <v>0</v>
      </c>
      <c r="CN29" s="8">
        <v>0</v>
      </c>
      <c r="CO29" s="34">
        <v>0</v>
      </c>
      <c r="CP29" s="8">
        <v>0</v>
      </c>
      <c r="CQ29" s="8">
        <v>0</v>
      </c>
      <c r="CR29" s="34">
        <v>0</v>
      </c>
      <c r="CS29" s="22">
        <v>0</v>
      </c>
      <c r="CT29" s="25">
        <f t="shared" si="29"/>
        <v>0</v>
      </c>
      <c r="CU29" s="34">
        <v>0</v>
      </c>
      <c r="CV29" s="25">
        <v>0</v>
      </c>
      <c r="CW29" s="8"/>
      <c r="CX29" s="8">
        <f t="shared" si="9"/>
        <v>27617.8</v>
      </c>
      <c r="CY29" s="8">
        <f t="shared" si="10"/>
        <v>16110.349999999999</v>
      </c>
      <c r="CZ29" s="8">
        <f t="shared" si="11"/>
        <v>15814.255999999998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34">
        <v>0</v>
      </c>
      <c r="DM29" s="8">
        <v>0</v>
      </c>
      <c r="DN29" s="8">
        <v>0</v>
      </c>
      <c r="DO29" s="8">
        <v>0</v>
      </c>
      <c r="DP29" s="34">
        <v>0</v>
      </c>
      <c r="DQ29" s="10">
        <v>0</v>
      </c>
      <c r="DR29" s="34">
        <v>0</v>
      </c>
      <c r="DS29" s="22">
        <v>0</v>
      </c>
      <c r="DT29" s="8">
        <v>0</v>
      </c>
      <c r="DU29" s="8">
        <f t="shared" si="12"/>
        <v>0</v>
      </c>
      <c r="DV29" s="34">
        <f t="shared" si="13"/>
        <v>0</v>
      </c>
    </row>
    <row r="30" spans="2:126" s="4" customFormat="1" ht="21" customHeight="1">
      <c r="B30" s="5">
        <v>22</v>
      </c>
      <c r="C30" s="19" t="s">
        <v>57</v>
      </c>
      <c r="D30" s="33">
        <v>1268.4</v>
      </c>
      <c r="E30" s="6">
        <v>1008.9</v>
      </c>
      <c r="F30" s="7">
        <f t="shared" si="0"/>
        <v>11081</v>
      </c>
      <c r="G30" s="7">
        <f t="shared" si="1"/>
        <v>6258.1</v>
      </c>
      <c r="H30" s="7">
        <f t="shared" si="14"/>
        <v>6351.861</v>
      </c>
      <c r="I30" s="7">
        <f t="shared" si="15"/>
        <v>101.49823428836227</v>
      </c>
      <c r="J30" s="8">
        <f t="shared" si="2"/>
        <v>1241.6</v>
      </c>
      <c r="K30" s="8">
        <f t="shared" si="3"/>
        <v>577.3000000000001</v>
      </c>
      <c r="L30" s="8">
        <f t="shared" si="4"/>
        <v>625.061</v>
      </c>
      <c r="M30" s="8">
        <f t="shared" si="16"/>
        <v>108.2731681967781</v>
      </c>
      <c r="N30" s="8">
        <f t="shared" si="5"/>
        <v>725</v>
      </c>
      <c r="O30" s="8">
        <f t="shared" si="6"/>
        <v>291.7</v>
      </c>
      <c r="P30" s="8">
        <f t="shared" si="17"/>
        <v>371.561</v>
      </c>
      <c r="Q30" s="8">
        <f t="shared" si="18"/>
        <v>127.37778539595475</v>
      </c>
      <c r="R30" s="34">
        <v>13</v>
      </c>
      <c r="S30" s="25">
        <f t="shared" si="19"/>
        <v>7.583333333333333</v>
      </c>
      <c r="T30" s="34">
        <v>0</v>
      </c>
      <c r="U30" s="25">
        <f t="shared" si="20"/>
        <v>0</v>
      </c>
      <c r="V30" s="32">
        <v>335</v>
      </c>
      <c r="W30" s="22">
        <v>175</v>
      </c>
      <c r="X30" s="34">
        <v>122.9</v>
      </c>
      <c r="Y30" s="25">
        <f t="shared" si="21"/>
        <v>70.22857142857143</v>
      </c>
      <c r="Z30" s="22">
        <v>712</v>
      </c>
      <c r="AA30" s="22">
        <f>291.7-S30</f>
        <v>284.1166666666667</v>
      </c>
      <c r="AB30" s="34">
        <v>371.561</v>
      </c>
      <c r="AC30" s="25">
        <f t="shared" si="22"/>
        <v>130.77761482958877</v>
      </c>
      <c r="AD30" s="34">
        <v>22</v>
      </c>
      <c r="AE30" s="8">
        <v>17.5</v>
      </c>
      <c r="AF30" s="34">
        <v>70</v>
      </c>
      <c r="AG30" s="8">
        <f t="shared" si="23"/>
        <v>400</v>
      </c>
      <c r="AH30" s="22">
        <v>0</v>
      </c>
      <c r="AI30" s="8">
        <v>0</v>
      </c>
      <c r="AJ30" s="34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22">
        <v>9532.8</v>
      </c>
      <c r="AS30" s="25">
        <f t="shared" si="24"/>
        <v>5560.8</v>
      </c>
      <c r="AT30" s="25">
        <v>5560.8</v>
      </c>
      <c r="AU30" s="25">
        <f t="shared" si="25"/>
        <v>100</v>
      </c>
      <c r="AV30" s="22">
        <v>306.6</v>
      </c>
      <c r="AW30" s="25">
        <v>120</v>
      </c>
      <c r="AX30" s="25">
        <v>166</v>
      </c>
      <c r="AY30" s="25">
        <v>0</v>
      </c>
      <c r="AZ30" s="34">
        <v>0</v>
      </c>
      <c r="BA30" s="8">
        <v>0</v>
      </c>
      <c r="BB30" s="34">
        <v>0</v>
      </c>
      <c r="BC30" s="8">
        <v>0</v>
      </c>
      <c r="BD30" s="8">
        <v>0</v>
      </c>
      <c r="BE30" s="8">
        <v>0</v>
      </c>
      <c r="BF30" s="22">
        <v>0</v>
      </c>
      <c r="BG30" s="8">
        <v>0</v>
      </c>
      <c r="BH30" s="8">
        <v>0</v>
      </c>
      <c r="BI30" s="8">
        <f t="shared" si="7"/>
        <v>141.6</v>
      </c>
      <c r="BJ30" s="8">
        <f t="shared" si="8"/>
        <v>82.6</v>
      </c>
      <c r="BK30" s="8">
        <f t="shared" si="26"/>
        <v>60.6</v>
      </c>
      <c r="BL30" s="8">
        <f t="shared" si="27"/>
        <v>73.36561743341406</v>
      </c>
      <c r="BM30" s="34">
        <v>141.6</v>
      </c>
      <c r="BN30" s="22">
        <v>82.6</v>
      </c>
      <c r="BO30" s="34">
        <v>60.6</v>
      </c>
      <c r="BP30" s="8">
        <v>0</v>
      </c>
      <c r="BQ30" s="8">
        <v>0</v>
      </c>
      <c r="BR30" s="8">
        <v>0</v>
      </c>
      <c r="BS30" s="8">
        <v>0</v>
      </c>
      <c r="BT30" s="34">
        <v>0</v>
      </c>
      <c r="BU30" s="34">
        <v>0</v>
      </c>
      <c r="BV30" s="34">
        <v>0</v>
      </c>
      <c r="BW30" s="9">
        <v>0</v>
      </c>
      <c r="BX30" s="9">
        <v>0</v>
      </c>
      <c r="BY30" s="9">
        <v>0</v>
      </c>
      <c r="BZ30" s="22">
        <v>0</v>
      </c>
      <c r="CA30" s="8">
        <v>0</v>
      </c>
      <c r="CB30" s="34">
        <v>0</v>
      </c>
      <c r="CC30" s="8">
        <v>0</v>
      </c>
      <c r="CD30" s="25">
        <v>0</v>
      </c>
      <c r="CE30" s="34">
        <v>0</v>
      </c>
      <c r="CF30" s="8">
        <v>18</v>
      </c>
      <c r="CG30" s="25">
        <f t="shared" si="28"/>
        <v>10.5</v>
      </c>
      <c r="CH30" s="34">
        <v>0</v>
      </c>
      <c r="CI30" s="22">
        <v>0</v>
      </c>
      <c r="CJ30" s="8">
        <v>0</v>
      </c>
      <c r="CK30" s="22">
        <v>0</v>
      </c>
      <c r="CL30" s="25">
        <v>0</v>
      </c>
      <c r="CM30" s="8">
        <v>0</v>
      </c>
      <c r="CN30" s="8">
        <v>0</v>
      </c>
      <c r="CO30" s="34">
        <v>0</v>
      </c>
      <c r="CP30" s="8">
        <v>0</v>
      </c>
      <c r="CQ30" s="8">
        <v>0</v>
      </c>
      <c r="CR30" s="34">
        <v>0</v>
      </c>
      <c r="CS30" s="22">
        <v>0</v>
      </c>
      <c r="CT30" s="25">
        <f t="shared" si="29"/>
        <v>0</v>
      </c>
      <c r="CU30" s="34">
        <v>0</v>
      </c>
      <c r="CV30" s="25">
        <v>0</v>
      </c>
      <c r="CW30" s="8"/>
      <c r="CX30" s="8">
        <f t="shared" si="9"/>
        <v>11081</v>
      </c>
      <c r="CY30" s="8">
        <f t="shared" si="10"/>
        <v>6258.1</v>
      </c>
      <c r="CZ30" s="8">
        <f t="shared" si="11"/>
        <v>6351.861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34">
        <v>0</v>
      </c>
      <c r="DM30" s="8">
        <v>0</v>
      </c>
      <c r="DN30" s="8">
        <v>0</v>
      </c>
      <c r="DO30" s="8">
        <v>0</v>
      </c>
      <c r="DP30" s="34">
        <v>0</v>
      </c>
      <c r="DQ30" s="10">
        <v>0</v>
      </c>
      <c r="DR30" s="34">
        <v>0</v>
      </c>
      <c r="DS30" s="22">
        <v>0</v>
      </c>
      <c r="DT30" s="8">
        <v>0</v>
      </c>
      <c r="DU30" s="8">
        <f t="shared" si="12"/>
        <v>0</v>
      </c>
      <c r="DV30" s="34">
        <f t="shared" si="13"/>
        <v>0</v>
      </c>
    </row>
    <row r="31" spans="2:126" s="4" customFormat="1" ht="21" customHeight="1">
      <c r="B31" s="5">
        <v>23</v>
      </c>
      <c r="C31" s="19" t="s">
        <v>58</v>
      </c>
      <c r="D31" s="33">
        <v>804</v>
      </c>
      <c r="E31" s="6">
        <v>2287.6</v>
      </c>
      <c r="F31" s="7">
        <f t="shared" si="0"/>
        <v>25845</v>
      </c>
      <c r="G31" s="7">
        <f t="shared" si="1"/>
        <v>11285.416666666666</v>
      </c>
      <c r="H31" s="7">
        <f t="shared" si="14"/>
        <v>12645.283</v>
      </c>
      <c r="I31" s="7">
        <f t="shared" si="15"/>
        <v>112.04976629130515</v>
      </c>
      <c r="J31" s="8">
        <f t="shared" si="2"/>
        <v>3691.5</v>
      </c>
      <c r="K31" s="8">
        <f t="shared" si="3"/>
        <v>1546.5666666666666</v>
      </c>
      <c r="L31" s="8">
        <f t="shared" si="4"/>
        <v>1389.4830000000002</v>
      </c>
      <c r="M31" s="8">
        <f t="shared" si="16"/>
        <v>89.84307175032869</v>
      </c>
      <c r="N31" s="8">
        <f t="shared" si="5"/>
        <v>1239.7</v>
      </c>
      <c r="O31" s="8">
        <f t="shared" si="6"/>
        <v>510</v>
      </c>
      <c r="P31" s="8">
        <f t="shared" si="17"/>
        <v>680.393</v>
      </c>
      <c r="Q31" s="8">
        <f t="shared" si="18"/>
        <v>133.41039215686274</v>
      </c>
      <c r="R31" s="34">
        <v>0</v>
      </c>
      <c r="S31" s="25">
        <f t="shared" si="19"/>
        <v>0</v>
      </c>
      <c r="T31" s="34">
        <v>0.162</v>
      </c>
      <c r="U31" s="25">
        <v>100</v>
      </c>
      <c r="V31" s="32">
        <v>1197.8</v>
      </c>
      <c r="W31" s="22">
        <v>598.9</v>
      </c>
      <c r="X31" s="34">
        <v>643.09</v>
      </c>
      <c r="Y31" s="25">
        <f t="shared" si="21"/>
        <v>107.37852730005011</v>
      </c>
      <c r="Z31" s="22">
        <v>1239.7</v>
      </c>
      <c r="AA31" s="22">
        <f>510-S31</f>
        <v>510</v>
      </c>
      <c r="AB31" s="34">
        <v>680.231</v>
      </c>
      <c r="AC31" s="25">
        <f t="shared" si="22"/>
        <v>133.3786274509804</v>
      </c>
      <c r="AD31" s="34">
        <v>24</v>
      </c>
      <c r="AE31" s="8">
        <v>6</v>
      </c>
      <c r="AF31" s="34">
        <v>10</v>
      </c>
      <c r="AG31" s="8">
        <v>0</v>
      </c>
      <c r="AH31" s="22">
        <v>0</v>
      </c>
      <c r="AI31" s="8">
        <v>0</v>
      </c>
      <c r="AJ31" s="34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22">
        <v>16153.5</v>
      </c>
      <c r="AS31" s="25">
        <f t="shared" si="24"/>
        <v>9422.875</v>
      </c>
      <c r="AT31" s="25">
        <v>9422.875</v>
      </c>
      <c r="AU31" s="25">
        <f t="shared" si="25"/>
        <v>100</v>
      </c>
      <c r="AV31" s="22">
        <v>1000</v>
      </c>
      <c r="AW31" s="25">
        <v>315.975</v>
      </c>
      <c r="AX31" s="25">
        <v>482.9249999999993</v>
      </c>
      <c r="AY31" s="25">
        <v>0</v>
      </c>
      <c r="AZ31" s="34">
        <v>0</v>
      </c>
      <c r="BA31" s="8">
        <v>0</v>
      </c>
      <c r="BB31" s="34">
        <v>0</v>
      </c>
      <c r="BC31" s="8">
        <v>0</v>
      </c>
      <c r="BD31" s="8">
        <v>0</v>
      </c>
      <c r="BE31" s="8">
        <v>0</v>
      </c>
      <c r="BF31" s="22">
        <v>0</v>
      </c>
      <c r="BG31" s="8">
        <v>0</v>
      </c>
      <c r="BH31" s="8">
        <v>0</v>
      </c>
      <c r="BI31" s="8">
        <f t="shared" si="7"/>
        <v>490</v>
      </c>
      <c r="BJ31" s="8">
        <f t="shared" si="8"/>
        <v>0</v>
      </c>
      <c r="BK31" s="8">
        <f t="shared" si="26"/>
        <v>0</v>
      </c>
      <c r="BL31" s="8" t="e">
        <f t="shared" si="27"/>
        <v>#DIV/0!</v>
      </c>
      <c r="BM31" s="34">
        <v>490</v>
      </c>
      <c r="BN31" s="22">
        <v>0</v>
      </c>
      <c r="BO31" s="34">
        <v>0</v>
      </c>
      <c r="BP31" s="8">
        <v>0</v>
      </c>
      <c r="BQ31" s="8">
        <v>0</v>
      </c>
      <c r="BR31" s="8">
        <v>0</v>
      </c>
      <c r="BS31" s="8">
        <v>0</v>
      </c>
      <c r="BT31" s="34">
        <v>0</v>
      </c>
      <c r="BU31" s="34">
        <v>0</v>
      </c>
      <c r="BV31" s="34">
        <v>0</v>
      </c>
      <c r="BW31" s="9">
        <v>0</v>
      </c>
      <c r="BX31" s="9">
        <v>0</v>
      </c>
      <c r="BY31" s="9">
        <v>0</v>
      </c>
      <c r="BZ31" s="22">
        <v>0</v>
      </c>
      <c r="CA31" s="8">
        <v>0</v>
      </c>
      <c r="CB31" s="34">
        <v>0</v>
      </c>
      <c r="CC31" s="8">
        <v>0</v>
      </c>
      <c r="CD31" s="25">
        <v>0</v>
      </c>
      <c r="CE31" s="34">
        <v>0</v>
      </c>
      <c r="CF31" s="8">
        <v>0</v>
      </c>
      <c r="CG31" s="25">
        <f t="shared" si="28"/>
        <v>0</v>
      </c>
      <c r="CH31" s="34">
        <v>0</v>
      </c>
      <c r="CI31" s="22">
        <v>0</v>
      </c>
      <c r="CJ31" s="8">
        <v>0</v>
      </c>
      <c r="CK31" s="22">
        <v>0</v>
      </c>
      <c r="CL31" s="25">
        <v>0</v>
      </c>
      <c r="CM31" s="8">
        <v>0</v>
      </c>
      <c r="CN31" s="8">
        <v>0</v>
      </c>
      <c r="CO31" s="34">
        <v>0</v>
      </c>
      <c r="CP31" s="8">
        <v>5000</v>
      </c>
      <c r="CQ31" s="8">
        <v>0</v>
      </c>
      <c r="CR31" s="34">
        <v>1350</v>
      </c>
      <c r="CS31" s="22">
        <v>740</v>
      </c>
      <c r="CT31" s="25">
        <f t="shared" si="29"/>
        <v>431.66666666666663</v>
      </c>
      <c r="CU31" s="34">
        <v>56</v>
      </c>
      <c r="CV31" s="25">
        <f>+CU31/CT31*100</f>
        <v>12.972972972972974</v>
      </c>
      <c r="CW31" s="8"/>
      <c r="CX31" s="8">
        <f t="shared" si="9"/>
        <v>25845</v>
      </c>
      <c r="CY31" s="8">
        <f t="shared" si="10"/>
        <v>11285.416666666666</v>
      </c>
      <c r="CZ31" s="8">
        <f>CU31+CL31+CH31+CE31+CB31+BV31+BO31+BH31+BE31+BB31+AX31+AT31+AJ31+AF31+AB31+X31+T31+CR31</f>
        <v>12645.283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34">
        <v>0</v>
      </c>
      <c r="DM31" s="8">
        <v>0</v>
      </c>
      <c r="DN31" s="8">
        <v>0</v>
      </c>
      <c r="DO31" s="8">
        <v>0</v>
      </c>
      <c r="DP31" s="34">
        <v>0</v>
      </c>
      <c r="DQ31" s="10">
        <v>0</v>
      </c>
      <c r="DR31" s="34">
        <v>0</v>
      </c>
      <c r="DS31" s="22">
        <v>0</v>
      </c>
      <c r="DT31" s="8">
        <v>0</v>
      </c>
      <c r="DU31" s="8">
        <f t="shared" si="12"/>
        <v>0</v>
      </c>
      <c r="DV31" s="34">
        <f t="shared" si="13"/>
        <v>0</v>
      </c>
    </row>
    <row r="32" spans="2:126" s="4" customFormat="1" ht="21" customHeight="1">
      <c r="B32" s="5">
        <v>24</v>
      </c>
      <c r="C32" s="19" t="s">
        <v>59</v>
      </c>
      <c r="D32" s="33">
        <v>2086.4</v>
      </c>
      <c r="E32" s="6">
        <v>7612.2</v>
      </c>
      <c r="F32" s="7">
        <f t="shared" si="0"/>
        <v>106427.5</v>
      </c>
      <c r="G32" s="7">
        <f t="shared" si="1"/>
        <v>60690.549999999996</v>
      </c>
      <c r="H32" s="7">
        <f t="shared" si="14"/>
        <v>61148.698000000004</v>
      </c>
      <c r="I32" s="7">
        <f t="shared" si="15"/>
        <v>100.75489182418022</v>
      </c>
      <c r="J32" s="8">
        <f t="shared" si="2"/>
        <v>9616.8</v>
      </c>
      <c r="K32" s="8">
        <f t="shared" si="3"/>
        <v>4236.5</v>
      </c>
      <c r="L32" s="8">
        <f t="shared" si="4"/>
        <v>4678.498</v>
      </c>
      <c r="M32" s="8">
        <f t="shared" si="16"/>
        <v>110.4330933553641</v>
      </c>
      <c r="N32" s="8">
        <f t="shared" si="5"/>
        <v>5623.799999999999</v>
      </c>
      <c r="O32" s="8">
        <f t="shared" si="6"/>
        <v>2600</v>
      </c>
      <c r="P32" s="8">
        <f t="shared" si="17"/>
        <v>2641.944</v>
      </c>
      <c r="Q32" s="8">
        <f t="shared" si="18"/>
        <v>101.61323076923077</v>
      </c>
      <c r="R32" s="34">
        <v>482.4</v>
      </c>
      <c r="S32" s="25">
        <f t="shared" si="19"/>
        <v>281.4</v>
      </c>
      <c r="T32" s="34">
        <v>259.375</v>
      </c>
      <c r="U32" s="25">
        <f t="shared" si="20"/>
        <v>92.17306325515281</v>
      </c>
      <c r="V32" s="32">
        <v>1992</v>
      </c>
      <c r="W32" s="22">
        <v>650</v>
      </c>
      <c r="X32" s="34">
        <v>885.178</v>
      </c>
      <c r="Y32" s="25">
        <f t="shared" si="21"/>
        <v>136.18123076923075</v>
      </c>
      <c r="Z32" s="22">
        <v>5141.4</v>
      </c>
      <c r="AA32" s="22">
        <f>2600-S32</f>
        <v>2318.6</v>
      </c>
      <c r="AB32" s="34">
        <v>2382.569</v>
      </c>
      <c r="AC32" s="25">
        <f t="shared" si="22"/>
        <v>102.75894936599673</v>
      </c>
      <c r="AD32" s="34">
        <v>142</v>
      </c>
      <c r="AE32" s="8">
        <v>100</v>
      </c>
      <c r="AF32" s="34">
        <v>195.8</v>
      </c>
      <c r="AG32" s="8">
        <f t="shared" si="23"/>
        <v>195.8</v>
      </c>
      <c r="AH32" s="22">
        <v>0</v>
      </c>
      <c r="AI32" s="8">
        <v>0</v>
      </c>
      <c r="AJ32" s="34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22">
        <v>96692.7</v>
      </c>
      <c r="AS32" s="25">
        <f t="shared" si="24"/>
        <v>56404.075</v>
      </c>
      <c r="AT32" s="25">
        <v>56404.075</v>
      </c>
      <c r="AU32" s="25">
        <f t="shared" si="25"/>
        <v>100</v>
      </c>
      <c r="AV32" s="22">
        <v>118</v>
      </c>
      <c r="AW32" s="25">
        <v>49.974999999998545</v>
      </c>
      <c r="AX32" s="25">
        <v>66.125</v>
      </c>
      <c r="AY32" s="25">
        <v>0</v>
      </c>
      <c r="AZ32" s="34">
        <v>0</v>
      </c>
      <c r="BA32" s="8">
        <v>0</v>
      </c>
      <c r="BB32" s="34">
        <v>0</v>
      </c>
      <c r="BC32" s="8">
        <v>0</v>
      </c>
      <c r="BD32" s="8">
        <v>0</v>
      </c>
      <c r="BE32" s="8">
        <v>0</v>
      </c>
      <c r="BF32" s="22">
        <v>0</v>
      </c>
      <c r="BG32" s="8">
        <v>0</v>
      </c>
      <c r="BH32" s="8">
        <v>0</v>
      </c>
      <c r="BI32" s="8">
        <f t="shared" si="7"/>
        <v>665</v>
      </c>
      <c r="BJ32" s="8">
        <f t="shared" si="8"/>
        <v>190</v>
      </c>
      <c r="BK32" s="8">
        <f t="shared" si="26"/>
        <v>293.576</v>
      </c>
      <c r="BL32" s="8">
        <f t="shared" si="27"/>
        <v>154.51368421052635</v>
      </c>
      <c r="BM32" s="34">
        <v>665</v>
      </c>
      <c r="BN32" s="22">
        <v>190</v>
      </c>
      <c r="BO32" s="34">
        <v>293.576</v>
      </c>
      <c r="BP32" s="8">
        <v>0</v>
      </c>
      <c r="BQ32" s="8">
        <v>0</v>
      </c>
      <c r="BR32" s="8">
        <v>0</v>
      </c>
      <c r="BS32" s="8">
        <v>0</v>
      </c>
      <c r="BT32" s="34">
        <v>0</v>
      </c>
      <c r="BU32" s="34">
        <v>0</v>
      </c>
      <c r="BV32" s="34">
        <v>0</v>
      </c>
      <c r="BW32" s="9">
        <v>0</v>
      </c>
      <c r="BX32" s="9">
        <v>0</v>
      </c>
      <c r="BY32" s="9">
        <v>0</v>
      </c>
      <c r="BZ32" s="22">
        <v>0</v>
      </c>
      <c r="CA32" s="8">
        <v>0</v>
      </c>
      <c r="CB32" s="34">
        <v>0</v>
      </c>
      <c r="CC32" s="8">
        <v>0</v>
      </c>
      <c r="CD32" s="25">
        <v>0</v>
      </c>
      <c r="CE32" s="34">
        <v>0</v>
      </c>
      <c r="CF32" s="8">
        <v>6</v>
      </c>
      <c r="CG32" s="25">
        <f t="shared" si="28"/>
        <v>3.5</v>
      </c>
      <c r="CH32" s="34">
        <v>0</v>
      </c>
      <c r="CI32" s="22">
        <f>+CH32/CG32*100</f>
        <v>0</v>
      </c>
      <c r="CJ32" s="8">
        <v>0</v>
      </c>
      <c r="CK32" s="22">
        <v>0</v>
      </c>
      <c r="CL32" s="25">
        <v>0</v>
      </c>
      <c r="CM32" s="8">
        <v>0</v>
      </c>
      <c r="CN32" s="8">
        <v>0</v>
      </c>
      <c r="CO32" s="34">
        <v>0</v>
      </c>
      <c r="CP32" s="8">
        <v>0</v>
      </c>
      <c r="CQ32" s="8">
        <v>0</v>
      </c>
      <c r="CR32" s="34">
        <v>0</v>
      </c>
      <c r="CS32" s="22">
        <v>1188</v>
      </c>
      <c r="CT32" s="25">
        <f t="shared" si="29"/>
        <v>693</v>
      </c>
      <c r="CU32" s="34">
        <v>662</v>
      </c>
      <c r="CV32" s="25">
        <f>+CU32/CT32*100</f>
        <v>95.52669552669553</v>
      </c>
      <c r="CW32" s="8"/>
      <c r="CX32" s="8">
        <f t="shared" si="9"/>
        <v>106427.5</v>
      </c>
      <c r="CY32" s="8">
        <f t="shared" si="10"/>
        <v>60690.549999999996</v>
      </c>
      <c r="CZ32" s="8">
        <f t="shared" si="11"/>
        <v>61148.698000000004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34">
        <v>0</v>
      </c>
      <c r="DM32" s="8">
        <v>0</v>
      </c>
      <c r="DN32" s="8">
        <v>0</v>
      </c>
      <c r="DO32" s="8">
        <v>0</v>
      </c>
      <c r="DP32" s="34">
        <v>0</v>
      </c>
      <c r="DQ32" s="10">
        <v>0</v>
      </c>
      <c r="DR32" s="34">
        <v>0</v>
      </c>
      <c r="DS32" s="22">
        <v>0</v>
      </c>
      <c r="DT32" s="8">
        <v>0</v>
      </c>
      <c r="DU32" s="8">
        <f t="shared" si="12"/>
        <v>0</v>
      </c>
      <c r="DV32" s="34">
        <f t="shared" si="13"/>
        <v>0</v>
      </c>
    </row>
    <row r="33" spans="2:126" s="4" customFormat="1" ht="21" customHeight="1">
      <c r="B33" s="5">
        <v>25</v>
      </c>
      <c r="C33" s="19" t="s">
        <v>60</v>
      </c>
      <c r="D33" s="33">
        <v>2043.8</v>
      </c>
      <c r="E33" s="6">
        <v>3233.1</v>
      </c>
      <c r="F33" s="7">
        <f>CX33+DT33-DP33</f>
        <v>20546.523666666668</v>
      </c>
      <c r="G33" s="7">
        <f t="shared" si="1"/>
        <v>11013.733333333334</v>
      </c>
      <c r="H33" s="7">
        <f t="shared" si="14"/>
        <v>11159.803666666667</v>
      </c>
      <c r="I33" s="7">
        <f t="shared" si="15"/>
        <v>101.32625631030349</v>
      </c>
      <c r="J33" s="8">
        <f t="shared" si="2"/>
        <v>3351.5</v>
      </c>
      <c r="K33" s="8">
        <f t="shared" si="3"/>
        <v>983.3</v>
      </c>
      <c r="L33" s="8">
        <f t="shared" si="4"/>
        <v>1129.387</v>
      </c>
      <c r="M33" s="8">
        <f t="shared" si="16"/>
        <v>114.85680870537985</v>
      </c>
      <c r="N33" s="8">
        <f t="shared" si="5"/>
        <v>1183.6</v>
      </c>
      <c r="O33" s="8">
        <f t="shared" si="6"/>
        <v>500</v>
      </c>
      <c r="P33" s="8">
        <f t="shared" si="17"/>
        <v>637.627</v>
      </c>
      <c r="Q33" s="8">
        <f t="shared" si="18"/>
        <v>127.52539999999999</v>
      </c>
      <c r="R33" s="34">
        <v>58.6</v>
      </c>
      <c r="S33" s="25">
        <f t="shared" si="19"/>
        <v>34.18333333333334</v>
      </c>
      <c r="T33" s="34">
        <v>0.15</v>
      </c>
      <c r="U33" s="25">
        <f t="shared" si="20"/>
        <v>0.43881033642125783</v>
      </c>
      <c r="V33" s="32">
        <v>1368</v>
      </c>
      <c r="W33" s="22">
        <v>280</v>
      </c>
      <c r="X33" s="34">
        <v>245.46</v>
      </c>
      <c r="Y33" s="25">
        <f t="shared" si="21"/>
        <v>87.66428571428571</v>
      </c>
      <c r="Z33" s="22">
        <v>1125</v>
      </c>
      <c r="AA33" s="22">
        <f>500-S33</f>
        <v>465.81666666666666</v>
      </c>
      <c r="AB33" s="34">
        <v>637.477</v>
      </c>
      <c r="AC33" s="25">
        <f t="shared" si="22"/>
        <v>136.8514794804823</v>
      </c>
      <c r="AD33" s="34">
        <v>40</v>
      </c>
      <c r="AE33" s="8">
        <v>23.3</v>
      </c>
      <c r="AF33" s="34">
        <v>22.3</v>
      </c>
      <c r="AG33" s="8">
        <f t="shared" si="23"/>
        <v>95.70815450643777</v>
      </c>
      <c r="AH33" s="22">
        <v>0</v>
      </c>
      <c r="AI33" s="8">
        <v>0</v>
      </c>
      <c r="AJ33" s="34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22">
        <v>17195</v>
      </c>
      <c r="AS33" s="25">
        <f t="shared" si="24"/>
        <v>10030.416666666668</v>
      </c>
      <c r="AT33" s="25">
        <v>10030.416666666668</v>
      </c>
      <c r="AU33" s="25">
        <f t="shared" si="25"/>
        <v>100</v>
      </c>
      <c r="AV33" s="25">
        <v>0.016666666666424135</v>
      </c>
      <c r="AW33" s="25">
        <v>0.016666666666424135</v>
      </c>
      <c r="AX33" s="25">
        <v>0</v>
      </c>
      <c r="AY33" s="25">
        <v>0</v>
      </c>
      <c r="AZ33" s="34">
        <v>0</v>
      </c>
      <c r="BA33" s="8">
        <v>0</v>
      </c>
      <c r="BB33" s="34">
        <v>0</v>
      </c>
      <c r="BC33" s="8">
        <v>0</v>
      </c>
      <c r="BD33" s="8">
        <v>0</v>
      </c>
      <c r="BE33" s="8">
        <v>0</v>
      </c>
      <c r="BF33" s="22">
        <v>0</v>
      </c>
      <c r="BG33" s="8">
        <v>0</v>
      </c>
      <c r="BH33" s="8">
        <v>0</v>
      </c>
      <c r="BI33" s="8">
        <f t="shared" si="7"/>
        <v>759.9</v>
      </c>
      <c r="BJ33" s="8">
        <v>180</v>
      </c>
      <c r="BK33" s="8">
        <f t="shared" si="26"/>
        <v>224</v>
      </c>
      <c r="BL33" s="8">
        <f t="shared" si="27"/>
        <v>124.44444444444444</v>
      </c>
      <c r="BM33" s="34">
        <v>759.9</v>
      </c>
      <c r="BN33" s="22">
        <v>180</v>
      </c>
      <c r="BO33" s="34">
        <v>224</v>
      </c>
      <c r="BP33" s="8">
        <v>0</v>
      </c>
      <c r="BQ33" s="8">
        <v>0</v>
      </c>
      <c r="BR33" s="8">
        <v>0</v>
      </c>
      <c r="BS33" s="8">
        <v>0</v>
      </c>
      <c r="BT33" s="34">
        <v>0</v>
      </c>
      <c r="BU33" s="34">
        <v>0</v>
      </c>
      <c r="BV33" s="34">
        <v>0</v>
      </c>
      <c r="BW33" s="9">
        <v>0</v>
      </c>
      <c r="BX33" s="9">
        <v>0</v>
      </c>
      <c r="BY33" s="9">
        <v>0</v>
      </c>
      <c r="BZ33" s="22">
        <v>0</v>
      </c>
      <c r="CA33" s="8">
        <v>0</v>
      </c>
      <c r="CB33" s="34">
        <v>0</v>
      </c>
      <c r="CC33" s="8">
        <v>0</v>
      </c>
      <c r="CD33" s="25">
        <v>0</v>
      </c>
      <c r="CE33" s="34">
        <v>0</v>
      </c>
      <c r="CF33" s="8">
        <v>0</v>
      </c>
      <c r="CG33" s="25">
        <f t="shared" si="28"/>
        <v>0</v>
      </c>
      <c r="CH33" s="34">
        <v>0</v>
      </c>
      <c r="CI33" s="22">
        <v>0</v>
      </c>
      <c r="CJ33" s="8">
        <v>0</v>
      </c>
      <c r="CK33" s="22">
        <v>0</v>
      </c>
      <c r="CL33" s="25">
        <v>0</v>
      </c>
      <c r="CM33" s="8">
        <v>0</v>
      </c>
      <c r="CN33" s="8">
        <v>0</v>
      </c>
      <c r="CO33" s="34">
        <v>0</v>
      </c>
      <c r="CP33" s="8">
        <v>0</v>
      </c>
      <c r="CQ33" s="8">
        <v>0</v>
      </c>
      <c r="CR33" s="34">
        <v>0</v>
      </c>
      <c r="CS33" s="22">
        <v>0</v>
      </c>
      <c r="CT33" s="25">
        <f t="shared" si="29"/>
        <v>0</v>
      </c>
      <c r="CU33" s="34">
        <v>0</v>
      </c>
      <c r="CV33" s="25">
        <v>0</v>
      </c>
      <c r="CW33" s="8"/>
      <c r="CX33" s="8">
        <f t="shared" si="9"/>
        <v>20546.516666666666</v>
      </c>
      <c r="CY33" s="8">
        <f t="shared" si="10"/>
        <v>11013.733333333334</v>
      </c>
      <c r="CZ33" s="8">
        <f t="shared" si="11"/>
        <v>11159.803666666667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34">
        <v>0</v>
      </c>
      <c r="DM33" s="8">
        <v>0</v>
      </c>
      <c r="DN33" s="8">
        <v>0</v>
      </c>
      <c r="DO33" s="8">
        <v>0</v>
      </c>
      <c r="DP33" s="34">
        <v>1723.1</v>
      </c>
      <c r="DQ33" s="10">
        <v>0</v>
      </c>
      <c r="DR33" s="34">
        <v>0</v>
      </c>
      <c r="DS33" s="22">
        <v>0</v>
      </c>
      <c r="DT33" s="8">
        <v>1723.107</v>
      </c>
      <c r="DU33" s="8">
        <f t="shared" si="12"/>
        <v>0</v>
      </c>
      <c r="DV33" s="34">
        <f t="shared" si="13"/>
        <v>0</v>
      </c>
    </row>
    <row r="34" spans="2:126" s="4" customFormat="1" ht="21" customHeight="1">
      <c r="B34" s="5">
        <v>26</v>
      </c>
      <c r="C34" s="19" t="s">
        <v>61</v>
      </c>
      <c r="D34" s="33">
        <v>0</v>
      </c>
      <c r="E34" s="6">
        <v>429.5</v>
      </c>
      <c r="F34" s="7">
        <f t="shared" si="0"/>
        <v>17891.3</v>
      </c>
      <c r="G34" s="7">
        <f t="shared" si="1"/>
        <v>10342.633333333331</v>
      </c>
      <c r="H34" s="7">
        <f t="shared" si="14"/>
        <v>10566.800000000001</v>
      </c>
      <c r="I34" s="7">
        <f t="shared" si="15"/>
        <v>102.16740417495225</v>
      </c>
      <c r="J34" s="8">
        <f t="shared" si="2"/>
        <v>2750</v>
      </c>
      <c r="K34" s="8">
        <f t="shared" si="3"/>
        <v>1570.8</v>
      </c>
      <c r="L34" s="8">
        <f t="shared" si="4"/>
        <v>1745.1</v>
      </c>
      <c r="M34" s="8">
        <f t="shared" si="16"/>
        <v>111.09625668449196</v>
      </c>
      <c r="N34" s="8">
        <f t="shared" si="5"/>
        <v>1500</v>
      </c>
      <c r="O34" s="8">
        <f t="shared" si="6"/>
        <v>875</v>
      </c>
      <c r="P34" s="8">
        <f t="shared" si="17"/>
        <v>1025.1</v>
      </c>
      <c r="Q34" s="8">
        <f t="shared" si="18"/>
        <v>117.1542857142857</v>
      </c>
      <c r="R34" s="34">
        <v>0</v>
      </c>
      <c r="S34" s="25">
        <f t="shared" si="19"/>
        <v>0</v>
      </c>
      <c r="T34" s="34">
        <v>0.1</v>
      </c>
      <c r="U34" s="25">
        <v>100</v>
      </c>
      <c r="V34" s="32">
        <v>850</v>
      </c>
      <c r="W34" s="22">
        <v>495.8</v>
      </c>
      <c r="X34" s="34">
        <v>530</v>
      </c>
      <c r="Y34" s="25">
        <f t="shared" si="21"/>
        <v>106.89794271883824</v>
      </c>
      <c r="Z34" s="22">
        <v>1500</v>
      </c>
      <c r="AA34" s="22">
        <v>875</v>
      </c>
      <c r="AB34" s="34">
        <v>1025</v>
      </c>
      <c r="AC34" s="25">
        <f t="shared" si="22"/>
        <v>117.14285714285715</v>
      </c>
      <c r="AD34" s="34">
        <v>50</v>
      </c>
      <c r="AE34" s="8">
        <v>25</v>
      </c>
      <c r="AF34" s="34">
        <v>10</v>
      </c>
      <c r="AG34" s="8">
        <f t="shared" si="23"/>
        <v>40</v>
      </c>
      <c r="AH34" s="22">
        <v>0</v>
      </c>
      <c r="AI34" s="8">
        <v>0</v>
      </c>
      <c r="AJ34" s="34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22">
        <v>14855.6</v>
      </c>
      <c r="AS34" s="25">
        <f t="shared" si="24"/>
        <v>8665.766666666666</v>
      </c>
      <c r="AT34" s="25">
        <v>8665.766666666666</v>
      </c>
      <c r="AU34" s="25">
        <f t="shared" si="25"/>
        <v>100</v>
      </c>
      <c r="AV34" s="22">
        <v>285.7</v>
      </c>
      <c r="AW34" s="25">
        <v>106.0666666666657</v>
      </c>
      <c r="AX34" s="25">
        <v>155.9333333333343</v>
      </c>
      <c r="AY34" s="25">
        <v>0</v>
      </c>
      <c r="AZ34" s="34">
        <v>0</v>
      </c>
      <c r="BA34" s="8">
        <v>0</v>
      </c>
      <c r="BB34" s="34">
        <v>0</v>
      </c>
      <c r="BC34" s="8">
        <v>0</v>
      </c>
      <c r="BD34" s="8">
        <v>0</v>
      </c>
      <c r="BE34" s="8">
        <v>0</v>
      </c>
      <c r="BF34" s="22">
        <v>0</v>
      </c>
      <c r="BG34" s="8">
        <v>0</v>
      </c>
      <c r="BH34" s="8">
        <v>0</v>
      </c>
      <c r="BI34" s="8">
        <f t="shared" si="7"/>
        <v>350</v>
      </c>
      <c r="BJ34" s="8">
        <f t="shared" si="8"/>
        <v>175</v>
      </c>
      <c r="BK34" s="8">
        <f t="shared" si="26"/>
        <v>180</v>
      </c>
      <c r="BL34" s="8">
        <f t="shared" si="27"/>
        <v>102.85714285714285</v>
      </c>
      <c r="BM34" s="34">
        <v>350</v>
      </c>
      <c r="BN34" s="22">
        <v>175</v>
      </c>
      <c r="BO34" s="34">
        <v>180</v>
      </c>
      <c r="BP34" s="8">
        <v>0</v>
      </c>
      <c r="BQ34" s="8">
        <v>0</v>
      </c>
      <c r="BR34" s="8">
        <v>0</v>
      </c>
      <c r="BS34" s="8">
        <v>0</v>
      </c>
      <c r="BT34" s="34">
        <v>0</v>
      </c>
      <c r="BU34" s="34">
        <v>0</v>
      </c>
      <c r="BV34" s="34">
        <v>0</v>
      </c>
      <c r="BW34" s="9">
        <v>0</v>
      </c>
      <c r="BX34" s="9">
        <v>0</v>
      </c>
      <c r="BY34" s="9">
        <v>0</v>
      </c>
      <c r="BZ34" s="22">
        <v>0</v>
      </c>
      <c r="CA34" s="8">
        <v>0</v>
      </c>
      <c r="CB34" s="34">
        <v>0</v>
      </c>
      <c r="CC34" s="8">
        <v>0</v>
      </c>
      <c r="CD34" s="25">
        <v>0</v>
      </c>
      <c r="CE34" s="34">
        <v>0</v>
      </c>
      <c r="CF34" s="8">
        <v>0</v>
      </c>
      <c r="CG34" s="25">
        <f t="shared" si="28"/>
        <v>0</v>
      </c>
      <c r="CH34" s="34">
        <v>0</v>
      </c>
      <c r="CI34" s="22">
        <v>0</v>
      </c>
      <c r="CJ34" s="8">
        <v>0</v>
      </c>
      <c r="CK34" s="22">
        <v>0</v>
      </c>
      <c r="CL34" s="25">
        <v>0</v>
      </c>
      <c r="CM34" s="8">
        <v>0</v>
      </c>
      <c r="CN34" s="8">
        <v>0</v>
      </c>
      <c r="CO34" s="34">
        <v>0</v>
      </c>
      <c r="CP34" s="8">
        <v>0</v>
      </c>
      <c r="CQ34" s="8">
        <v>0</v>
      </c>
      <c r="CR34" s="34">
        <v>0</v>
      </c>
      <c r="CS34" s="22">
        <v>0</v>
      </c>
      <c r="CT34" s="25">
        <f t="shared" si="29"/>
        <v>0</v>
      </c>
      <c r="CU34" s="34">
        <v>0</v>
      </c>
      <c r="CV34" s="25">
        <v>0</v>
      </c>
      <c r="CW34" s="8"/>
      <c r="CX34" s="8">
        <f t="shared" si="9"/>
        <v>17891.3</v>
      </c>
      <c r="CY34" s="8">
        <f t="shared" si="10"/>
        <v>10342.633333333331</v>
      </c>
      <c r="CZ34" s="8">
        <f t="shared" si="11"/>
        <v>10566.800000000001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34">
        <v>0</v>
      </c>
      <c r="DM34" s="8">
        <v>0</v>
      </c>
      <c r="DN34" s="8">
        <v>0</v>
      </c>
      <c r="DO34" s="8">
        <v>0</v>
      </c>
      <c r="DP34" s="34">
        <v>0</v>
      </c>
      <c r="DQ34" s="10">
        <v>0</v>
      </c>
      <c r="DR34" s="34">
        <v>0</v>
      </c>
      <c r="DS34" s="22">
        <v>0</v>
      </c>
      <c r="DT34" s="8">
        <v>0</v>
      </c>
      <c r="DU34" s="8">
        <f t="shared" si="12"/>
        <v>0</v>
      </c>
      <c r="DV34" s="34">
        <f t="shared" si="13"/>
        <v>0</v>
      </c>
    </row>
    <row r="35" spans="2:126" s="4" customFormat="1" ht="21" customHeight="1">
      <c r="B35" s="5">
        <v>27</v>
      </c>
      <c r="C35" s="27" t="s">
        <v>62</v>
      </c>
      <c r="D35" s="33">
        <v>6.3</v>
      </c>
      <c r="E35" s="6">
        <v>334.8</v>
      </c>
      <c r="F35" s="7">
        <f t="shared" si="0"/>
        <v>9587.9</v>
      </c>
      <c r="G35" s="7">
        <f t="shared" si="1"/>
        <v>5717.233333333333</v>
      </c>
      <c r="H35" s="7">
        <f t="shared" si="14"/>
        <v>6013.36</v>
      </c>
      <c r="I35" s="7">
        <f t="shared" si="15"/>
        <v>105.17954488476362</v>
      </c>
      <c r="J35" s="8">
        <f t="shared" si="2"/>
        <v>1200</v>
      </c>
      <c r="K35" s="8">
        <f t="shared" si="3"/>
        <v>608.3</v>
      </c>
      <c r="L35" s="8">
        <f t="shared" si="4"/>
        <v>647.46</v>
      </c>
      <c r="M35" s="8">
        <f t="shared" si="16"/>
        <v>106.43761301989151</v>
      </c>
      <c r="N35" s="8">
        <f t="shared" si="5"/>
        <v>460</v>
      </c>
      <c r="O35" s="8">
        <f t="shared" si="6"/>
        <v>268.3</v>
      </c>
      <c r="P35" s="8">
        <f t="shared" si="17"/>
        <v>256.98</v>
      </c>
      <c r="Q35" s="8">
        <f t="shared" si="18"/>
        <v>95.78084234066344</v>
      </c>
      <c r="R35" s="34">
        <v>0</v>
      </c>
      <c r="S35" s="25">
        <f t="shared" si="19"/>
        <v>0</v>
      </c>
      <c r="T35" s="34">
        <v>91.29</v>
      </c>
      <c r="U35" s="25">
        <v>0</v>
      </c>
      <c r="V35" s="32">
        <v>560</v>
      </c>
      <c r="W35" s="22">
        <v>250</v>
      </c>
      <c r="X35" s="34">
        <v>300.48</v>
      </c>
      <c r="Y35" s="25">
        <f t="shared" si="21"/>
        <v>120.19200000000001</v>
      </c>
      <c r="Z35" s="22">
        <v>460</v>
      </c>
      <c r="AA35" s="22">
        <v>268.3</v>
      </c>
      <c r="AB35" s="34">
        <v>165.69</v>
      </c>
      <c r="AC35" s="25">
        <f t="shared" si="22"/>
        <v>61.755497577338794</v>
      </c>
      <c r="AD35" s="34">
        <v>0</v>
      </c>
      <c r="AE35" s="8">
        <v>0</v>
      </c>
      <c r="AF35" s="34">
        <v>0</v>
      </c>
      <c r="AG35" s="8">
        <v>0</v>
      </c>
      <c r="AH35" s="22">
        <v>0</v>
      </c>
      <c r="AI35" s="8">
        <v>0</v>
      </c>
      <c r="AJ35" s="34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22">
        <v>7925</v>
      </c>
      <c r="AS35" s="25">
        <f t="shared" si="24"/>
        <v>4622.916666666666</v>
      </c>
      <c r="AT35" s="25">
        <v>4622.916666666666</v>
      </c>
      <c r="AU35" s="25">
        <f t="shared" si="25"/>
        <v>100</v>
      </c>
      <c r="AV35" s="22">
        <v>462.9</v>
      </c>
      <c r="AW35" s="25">
        <v>486.0166666666669</v>
      </c>
      <c r="AX35" s="25">
        <v>742.9833333333336</v>
      </c>
      <c r="AY35" s="25">
        <v>0</v>
      </c>
      <c r="AZ35" s="34">
        <v>0</v>
      </c>
      <c r="BA35" s="8">
        <v>0</v>
      </c>
      <c r="BB35" s="34">
        <v>0</v>
      </c>
      <c r="BC35" s="8">
        <v>0</v>
      </c>
      <c r="BD35" s="8">
        <v>0</v>
      </c>
      <c r="BE35" s="8">
        <v>0</v>
      </c>
      <c r="BF35" s="22">
        <v>0</v>
      </c>
      <c r="BG35" s="8">
        <v>0</v>
      </c>
      <c r="BH35" s="8">
        <v>0</v>
      </c>
      <c r="BI35" s="8">
        <f t="shared" si="7"/>
        <v>180</v>
      </c>
      <c r="BJ35" s="8">
        <f t="shared" si="8"/>
        <v>90</v>
      </c>
      <c r="BK35" s="8">
        <f t="shared" si="26"/>
        <v>90</v>
      </c>
      <c r="BL35" s="8">
        <f t="shared" si="27"/>
        <v>100</v>
      </c>
      <c r="BM35" s="34">
        <v>180</v>
      </c>
      <c r="BN35" s="22">
        <v>90</v>
      </c>
      <c r="BO35" s="34">
        <v>90</v>
      </c>
      <c r="BP35" s="8">
        <v>0</v>
      </c>
      <c r="BQ35" s="8">
        <v>0</v>
      </c>
      <c r="BR35" s="8">
        <v>0</v>
      </c>
      <c r="BS35" s="8">
        <v>0</v>
      </c>
      <c r="BT35" s="34">
        <v>0</v>
      </c>
      <c r="BU35" s="34">
        <v>0</v>
      </c>
      <c r="BV35" s="34">
        <v>0</v>
      </c>
      <c r="BW35" s="9">
        <v>0</v>
      </c>
      <c r="BX35" s="9">
        <v>0</v>
      </c>
      <c r="BY35" s="9">
        <v>0</v>
      </c>
      <c r="BZ35" s="22">
        <v>0</v>
      </c>
      <c r="CA35" s="8">
        <v>0</v>
      </c>
      <c r="CB35" s="34">
        <v>0</v>
      </c>
      <c r="CC35" s="8">
        <v>0</v>
      </c>
      <c r="CD35" s="25">
        <v>0</v>
      </c>
      <c r="CE35" s="34">
        <v>0</v>
      </c>
      <c r="CF35" s="8">
        <v>0</v>
      </c>
      <c r="CG35" s="25">
        <f t="shared" si="28"/>
        <v>0</v>
      </c>
      <c r="CH35" s="34">
        <v>0</v>
      </c>
      <c r="CI35" s="22">
        <v>0</v>
      </c>
      <c r="CJ35" s="8">
        <v>0</v>
      </c>
      <c r="CK35" s="22">
        <v>0</v>
      </c>
      <c r="CL35" s="25">
        <v>0</v>
      </c>
      <c r="CM35" s="8">
        <v>0</v>
      </c>
      <c r="CN35" s="8">
        <v>0</v>
      </c>
      <c r="CO35" s="34">
        <v>0</v>
      </c>
      <c r="CP35" s="8">
        <v>0</v>
      </c>
      <c r="CQ35" s="8">
        <v>0</v>
      </c>
      <c r="CR35" s="34">
        <v>0</v>
      </c>
      <c r="CS35" s="22">
        <v>0</v>
      </c>
      <c r="CT35" s="25">
        <f t="shared" si="29"/>
        <v>0</v>
      </c>
      <c r="CU35" s="34">
        <v>0</v>
      </c>
      <c r="CV35" s="25">
        <v>0</v>
      </c>
      <c r="CW35" s="8"/>
      <c r="CX35" s="8">
        <f t="shared" si="9"/>
        <v>9587.9</v>
      </c>
      <c r="CY35" s="8">
        <f t="shared" si="10"/>
        <v>5717.233333333333</v>
      </c>
      <c r="CZ35" s="8">
        <f t="shared" si="11"/>
        <v>6013.36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34">
        <v>0</v>
      </c>
      <c r="DM35" s="8">
        <v>0</v>
      </c>
      <c r="DN35" s="8">
        <v>0</v>
      </c>
      <c r="DO35" s="8">
        <v>0</v>
      </c>
      <c r="DP35" s="34">
        <v>0</v>
      </c>
      <c r="DQ35" s="10">
        <v>0</v>
      </c>
      <c r="DR35" s="34">
        <v>0</v>
      </c>
      <c r="DS35" s="22">
        <v>0</v>
      </c>
      <c r="DT35" s="8">
        <v>0</v>
      </c>
      <c r="DU35" s="8">
        <f t="shared" si="12"/>
        <v>0</v>
      </c>
      <c r="DV35" s="34">
        <f t="shared" si="13"/>
        <v>0</v>
      </c>
    </row>
    <row r="36" spans="2:126" s="4" customFormat="1" ht="21" customHeight="1">
      <c r="B36" s="5">
        <v>28</v>
      </c>
      <c r="C36" s="27" t="s">
        <v>63</v>
      </c>
      <c r="D36" s="33">
        <v>0</v>
      </c>
      <c r="E36" s="6">
        <v>673.3</v>
      </c>
      <c r="F36" s="7">
        <f t="shared" si="0"/>
        <v>5439.1</v>
      </c>
      <c r="G36" s="7">
        <f t="shared" si="1"/>
        <v>2751.2333333333336</v>
      </c>
      <c r="H36" s="7">
        <f t="shared" si="14"/>
        <v>3030.256</v>
      </c>
      <c r="I36" s="7">
        <f t="shared" si="15"/>
        <v>110.14173037546794</v>
      </c>
      <c r="J36" s="8">
        <f t="shared" si="2"/>
        <v>295.3</v>
      </c>
      <c r="K36" s="8">
        <f t="shared" si="3"/>
        <v>143.8</v>
      </c>
      <c r="L36" s="8">
        <f t="shared" si="4"/>
        <v>176.95600000000002</v>
      </c>
      <c r="M36" s="8">
        <f t="shared" si="16"/>
        <v>123.05702364394992</v>
      </c>
      <c r="N36" s="8">
        <f t="shared" si="5"/>
        <v>130</v>
      </c>
      <c r="O36" s="8">
        <f t="shared" si="6"/>
        <v>75.8</v>
      </c>
      <c r="P36" s="8">
        <f t="shared" si="17"/>
        <v>97.2</v>
      </c>
      <c r="Q36" s="8">
        <f t="shared" si="18"/>
        <v>128.2321899736148</v>
      </c>
      <c r="R36" s="34">
        <v>0</v>
      </c>
      <c r="S36" s="25">
        <f t="shared" si="19"/>
        <v>0</v>
      </c>
      <c r="T36" s="34">
        <v>0</v>
      </c>
      <c r="U36" s="25">
        <v>0</v>
      </c>
      <c r="V36" s="32">
        <v>146</v>
      </c>
      <c r="W36" s="22">
        <v>60</v>
      </c>
      <c r="X36" s="34">
        <v>79.48</v>
      </c>
      <c r="Y36" s="25">
        <f t="shared" si="21"/>
        <v>132.46666666666667</v>
      </c>
      <c r="Z36" s="22">
        <v>130</v>
      </c>
      <c r="AA36" s="22">
        <v>75.8</v>
      </c>
      <c r="AB36" s="34">
        <v>97.2</v>
      </c>
      <c r="AC36" s="25">
        <f t="shared" si="22"/>
        <v>128.2321899736148</v>
      </c>
      <c r="AD36" s="34">
        <v>0</v>
      </c>
      <c r="AE36" s="8">
        <v>0</v>
      </c>
      <c r="AF36" s="34">
        <v>0.276</v>
      </c>
      <c r="AG36" s="8">
        <v>0</v>
      </c>
      <c r="AH36" s="22">
        <v>0</v>
      </c>
      <c r="AI36" s="8">
        <v>0</v>
      </c>
      <c r="AJ36" s="34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22">
        <v>3669.2</v>
      </c>
      <c r="AS36" s="25">
        <f t="shared" si="24"/>
        <v>2140.366666666667</v>
      </c>
      <c r="AT36" s="25">
        <v>2140.366666666667</v>
      </c>
      <c r="AU36" s="25">
        <f t="shared" si="25"/>
        <v>100</v>
      </c>
      <c r="AV36" s="22">
        <v>1474.6</v>
      </c>
      <c r="AW36" s="25">
        <v>467.06666666666683</v>
      </c>
      <c r="AX36" s="25">
        <v>712.9333333333334</v>
      </c>
      <c r="AY36" s="25">
        <v>0</v>
      </c>
      <c r="AZ36" s="34">
        <v>0</v>
      </c>
      <c r="BA36" s="8">
        <v>0</v>
      </c>
      <c r="BB36" s="34">
        <v>0</v>
      </c>
      <c r="BC36" s="8">
        <v>0</v>
      </c>
      <c r="BD36" s="8">
        <v>0</v>
      </c>
      <c r="BE36" s="8">
        <v>0</v>
      </c>
      <c r="BF36" s="22">
        <v>0</v>
      </c>
      <c r="BG36" s="8">
        <v>0</v>
      </c>
      <c r="BH36" s="8">
        <v>0</v>
      </c>
      <c r="BI36" s="8">
        <f t="shared" si="7"/>
        <v>19.3</v>
      </c>
      <c r="BJ36" s="8">
        <f t="shared" si="8"/>
        <v>8</v>
      </c>
      <c r="BK36" s="8">
        <f t="shared" si="26"/>
        <v>0</v>
      </c>
      <c r="BL36" s="8">
        <f t="shared" si="27"/>
        <v>0</v>
      </c>
      <c r="BM36" s="34">
        <v>19.3</v>
      </c>
      <c r="BN36" s="22">
        <v>8</v>
      </c>
      <c r="BO36" s="34">
        <v>0</v>
      </c>
      <c r="BP36" s="8">
        <v>0</v>
      </c>
      <c r="BQ36" s="8">
        <v>0</v>
      </c>
      <c r="BR36" s="8">
        <v>0</v>
      </c>
      <c r="BS36" s="8">
        <v>0</v>
      </c>
      <c r="BT36" s="34">
        <v>0</v>
      </c>
      <c r="BU36" s="34">
        <v>0</v>
      </c>
      <c r="BV36" s="34">
        <v>0</v>
      </c>
      <c r="BW36" s="9">
        <v>0</v>
      </c>
      <c r="BX36" s="9">
        <v>0</v>
      </c>
      <c r="BY36" s="9">
        <v>0</v>
      </c>
      <c r="BZ36" s="22">
        <v>0</v>
      </c>
      <c r="CA36" s="8">
        <v>0</v>
      </c>
      <c r="CB36" s="34">
        <v>0</v>
      </c>
      <c r="CC36" s="8">
        <v>0</v>
      </c>
      <c r="CD36" s="25">
        <v>0</v>
      </c>
      <c r="CE36" s="34">
        <v>0</v>
      </c>
      <c r="CF36" s="8">
        <v>0</v>
      </c>
      <c r="CG36" s="25">
        <f t="shared" si="28"/>
        <v>0</v>
      </c>
      <c r="CH36" s="34">
        <v>0</v>
      </c>
      <c r="CI36" s="22">
        <v>0</v>
      </c>
      <c r="CJ36" s="8">
        <v>0</v>
      </c>
      <c r="CK36" s="22">
        <v>0</v>
      </c>
      <c r="CL36" s="25">
        <v>0</v>
      </c>
      <c r="CM36" s="8">
        <v>0</v>
      </c>
      <c r="CN36" s="8">
        <v>0</v>
      </c>
      <c r="CO36" s="34">
        <v>0</v>
      </c>
      <c r="CP36" s="8">
        <v>0</v>
      </c>
      <c r="CQ36" s="8">
        <v>0</v>
      </c>
      <c r="CR36" s="34">
        <v>0</v>
      </c>
      <c r="CS36" s="22">
        <v>0</v>
      </c>
      <c r="CT36" s="25">
        <f t="shared" si="29"/>
        <v>0</v>
      </c>
      <c r="CU36" s="34">
        <v>0</v>
      </c>
      <c r="CV36" s="25">
        <v>0</v>
      </c>
      <c r="CW36" s="8"/>
      <c r="CX36" s="8">
        <f t="shared" si="9"/>
        <v>5439.1</v>
      </c>
      <c r="CY36" s="8">
        <f t="shared" si="10"/>
        <v>2751.2333333333336</v>
      </c>
      <c r="CZ36" s="8">
        <f t="shared" si="11"/>
        <v>3030.256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34">
        <v>0</v>
      </c>
      <c r="DM36" s="8">
        <v>0</v>
      </c>
      <c r="DN36" s="8">
        <v>0</v>
      </c>
      <c r="DO36" s="8">
        <v>0</v>
      </c>
      <c r="DP36" s="34">
        <v>0</v>
      </c>
      <c r="DQ36" s="10">
        <v>0</v>
      </c>
      <c r="DR36" s="34">
        <v>0</v>
      </c>
      <c r="DS36" s="22">
        <v>0</v>
      </c>
      <c r="DT36" s="8">
        <v>0</v>
      </c>
      <c r="DU36" s="8">
        <f t="shared" si="12"/>
        <v>0</v>
      </c>
      <c r="DV36" s="34">
        <f t="shared" si="13"/>
        <v>0</v>
      </c>
    </row>
    <row r="37" spans="2:126" s="29" customFormat="1" ht="21" customHeight="1">
      <c r="B37" s="5">
        <v>29</v>
      </c>
      <c r="C37" s="27" t="s">
        <v>64</v>
      </c>
      <c r="D37" s="33">
        <v>2330.8</v>
      </c>
      <c r="E37" s="28">
        <v>37.5</v>
      </c>
      <c r="F37" s="8">
        <f t="shared" si="0"/>
        <v>5824.2</v>
      </c>
      <c r="G37" s="8">
        <f t="shared" si="1"/>
        <v>3290.4333333333334</v>
      </c>
      <c r="H37" s="7">
        <f t="shared" si="14"/>
        <v>3097.213</v>
      </c>
      <c r="I37" s="7">
        <f t="shared" si="15"/>
        <v>94.12781497877685</v>
      </c>
      <c r="J37" s="8">
        <f t="shared" si="2"/>
        <v>1972</v>
      </c>
      <c r="K37" s="8">
        <f t="shared" si="3"/>
        <v>1142.7</v>
      </c>
      <c r="L37" s="8">
        <f t="shared" si="4"/>
        <v>900.6129999999999</v>
      </c>
      <c r="M37" s="8">
        <f t="shared" si="16"/>
        <v>78.8144744902424</v>
      </c>
      <c r="N37" s="8">
        <f t="shared" si="5"/>
        <v>350</v>
      </c>
      <c r="O37" s="8">
        <f t="shared" si="6"/>
        <v>204.2</v>
      </c>
      <c r="P37" s="8">
        <f t="shared" si="17"/>
        <v>240.789</v>
      </c>
      <c r="Q37" s="8">
        <f t="shared" si="18"/>
        <v>117.91821743388834</v>
      </c>
      <c r="R37" s="34">
        <v>0</v>
      </c>
      <c r="S37" s="25">
        <f t="shared" si="19"/>
        <v>0</v>
      </c>
      <c r="T37" s="34">
        <v>2.762</v>
      </c>
      <c r="U37" s="25">
        <v>0</v>
      </c>
      <c r="V37" s="32">
        <v>1050</v>
      </c>
      <c r="W37" s="22">
        <v>612.5</v>
      </c>
      <c r="X37" s="34">
        <v>506.224</v>
      </c>
      <c r="Y37" s="25">
        <f t="shared" si="21"/>
        <v>82.6488163265306</v>
      </c>
      <c r="Z37" s="22">
        <v>350</v>
      </c>
      <c r="AA37" s="22">
        <v>204.2</v>
      </c>
      <c r="AB37" s="34">
        <v>238.027</v>
      </c>
      <c r="AC37" s="25">
        <f t="shared" si="22"/>
        <v>116.56562193927522</v>
      </c>
      <c r="AD37" s="34">
        <v>22</v>
      </c>
      <c r="AE37" s="8">
        <v>11</v>
      </c>
      <c r="AF37" s="34">
        <v>5</v>
      </c>
      <c r="AG37" s="8">
        <f t="shared" si="23"/>
        <v>45.45454545454545</v>
      </c>
      <c r="AH37" s="22">
        <v>0</v>
      </c>
      <c r="AI37" s="8">
        <v>0</v>
      </c>
      <c r="AJ37" s="34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22">
        <v>3500</v>
      </c>
      <c r="AS37" s="25">
        <f t="shared" si="24"/>
        <v>2041.6666666666667</v>
      </c>
      <c r="AT37" s="25">
        <v>2041.6666666666667</v>
      </c>
      <c r="AU37" s="25">
        <f t="shared" si="25"/>
        <v>100</v>
      </c>
      <c r="AV37" s="22">
        <v>352.2</v>
      </c>
      <c r="AW37" s="25">
        <v>106.0666666666666</v>
      </c>
      <c r="AX37" s="25">
        <v>154.93333333333317</v>
      </c>
      <c r="AY37" s="25">
        <v>0</v>
      </c>
      <c r="AZ37" s="34">
        <v>0</v>
      </c>
      <c r="BA37" s="8">
        <v>0</v>
      </c>
      <c r="BB37" s="34">
        <v>0</v>
      </c>
      <c r="BC37" s="8">
        <v>0</v>
      </c>
      <c r="BD37" s="8">
        <v>0</v>
      </c>
      <c r="BE37" s="8">
        <v>0</v>
      </c>
      <c r="BF37" s="22">
        <v>0</v>
      </c>
      <c r="BG37" s="8">
        <v>0</v>
      </c>
      <c r="BH37" s="8">
        <v>0</v>
      </c>
      <c r="BI37" s="8">
        <f t="shared" si="7"/>
        <v>250</v>
      </c>
      <c r="BJ37" s="8">
        <f t="shared" si="8"/>
        <v>140</v>
      </c>
      <c r="BK37" s="8">
        <f t="shared" si="26"/>
        <v>148.6</v>
      </c>
      <c r="BL37" s="8">
        <f t="shared" si="27"/>
        <v>106.14285714285714</v>
      </c>
      <c r="BM37" s="34">
        <v>250</v>
      </c>
      <c r="BN37" s="22">
        <v>140</v>
      </c>
      <c r="BO37" s="34">
        <v>148.6</v>
      </c>
      <c r="BP37" s="8">
        <v>0</v>
      </c>
      <c r="BQ37" s="8">
        <v>0</v>
      </c>
      <c r="BR37" s="8">
        <v>0</v>
      </c>
      <c r="BS37" s="8">
        <v>0</v>
      </c>
      <c r="BT37" s="34">
        <v>0</v>
      </c>
      <c r="BU37" s="34">
        <v>0</v>
      </c>
      <c r="BV37" s="34">
        <v>0</v>
      </c>
      <c r="BW37" s="9">
        <v>0</v>
      </c>
      <c r="BX37" s="9">
        <v>0</v>
      </c>
      <c r="BY37" s="9">
        <v>0</v>
      </c>
      <c r="BZ37" s="22">
        <v>0</v>
      </c>
      <c r="CA37" s="8">
        <v>0</v>
      </c>
      <c r="CB37" s="34">
        <v>0</v>
      </c>
      <c r="CC37" s="8">
        <v>0</v>
      </c>
      <c r="CD37" s="25">
        <v>0</v>
      </c>
      <c r="CE37" s="34">
        <v>0</v>
      </c>
      <c r="CF37" s="8">
        <v>0</v>
      </c>
      <c r="CG37" s="25">
        <f t="shared" si="28"/>
        <v>0</v>
      </c>
      <c r="CH37" s="34">
        <v>0</v>
      </c>
      <c r="CI37" s="22">
        <v>0</v>
      </c>
      <c r="CJ37" s="8">
        <v>0</v>
      </c>
      <c r="CK37" s="22">
        <v>0</v>
      </c>
      <c r="CL37" s="25">
        <v>0</v>
      </c>
      <c r="CM37" s="8">
        <v>0</v>
      </c>
      <c r="CN37" s="8">
        <v>0</v>
      </c>
      <c r="CO37" s="34">
        <v>0</v>
      </c>
      <c r="CP37" s="8">
        <v>0</v>
      </c>
      <c r="CQ37" s="8">
        <v>0</v>
      </c>
      <c r="CR37" s="34">
        <v>0</v>
      </c>
      <c r="CS37" s="22">
        <v>300</v>
      </c>
      <c r="CT37" s="25">
        <f t="shared" si="29"/>
        <v>175</v>
      </c>
      <c r="CU37" s="34">
        <v>0</v>
      </c>
      <c r="CV37" s="25">
        <f>+CU37/CT37*100</f>
        <v>0</v>
      </c>
      <c r="CW37" s="8"/>
      <c r="CX37" s="8">
        <f t="shared" si="9"/>
        <v>5824.2</v>
      </c>
      <c r="CY37" s="8">
        <f t="shared" si="10"/>
        <v>3290.4333333333334</v>
      </c>
      <c r="CZ37" s="8">
        <f t="shared" si="11"/>
        <v>3097.213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34">
        <v>0</v>
      </c>
      <c r="DM37" s="8">
        <v>0</v>
      </c>
      <c r="DN37" s="8">
        <v>0</v>
      </c>
      <c r="DO37" s="8">
        <v>0</v>
      </c>
      <c r="DP37" s="34">
        <v>0</v>
      </c>
      <c r="DQ37" s="10">
        <v>0</v>
      </c>
      <c r="DR37" s="34">
        <v>0</v>
      </c>
      <c r="DS37" s="22">
        <v>0</v>
      </c>
      <c r="DT37" s="8">
        <v>0</v>
      </c>
      <c r="DU37" s="8">
        <f t="shared" si="12"/>
        <v>0</v>
      </c>
      <c r="DV37" s="34">
        <f t="shared" si="13"/>
        <v>0</v>
      </c>
    </row>
    <row r="38" spans="2:126" s="29" customFormat="1" ht="21" customHeight="1">
      <c r="B38" s="5">
        <v>30</v>
      </c>
      <c r="C38" s="27" t="s">
        <v>65</v>
      </c>
      <c r="D38" s="33">
        <v>582.3</v>
      </c>
      <c r="E38" s="31">
        <v>1263</v>
      </c>
      <c r="F38" s="8">
        <f t="shared" si="0"/>
        <v>12592.699999999999</v>
      </c>
      <c r="G38" s="8">
        <f t="shared" si="1"/>
        <v>6935.200000000001</v>
      </c>
      <c r="H38" s="7">
        <f t="shared" si="14"/>
        <v>7024.428999999999</v>
      </c>
      <c r="I38" s="7">
        <f t="shared" si="15"/>
        <v>101.28661033567883</v>
      </c>
      <c r="J38" s="8">
        <f t="shared" si="2"/>
        <v>2090</v>
      </c>
      <c r="K38" s="8">
        <f t="shared" si="3"/>
        <v>970.8333333333334</v>
      </c>
      <c r="L38" s="8">
        <f t="shared" si="4"/>
        <v>1053.129</v>
      </c>
      <c r="M38" s="8">
        <f t="shared" si="16"/>
        <v>108.47680686695278</v>
      </c>
      <c r="N38" s="8">
        <f t="shared" si="5"/>
        <v>770</v>
      </c>
      <c r="O38" s="8">
        <f t="shared" si="6"/>
        <v>400</v>
      </c>
      <c r="P38" s="8">
        <f t="shared" si="17"/>
        <v>457.289</v>
      </c>
      <c r="Q38" s="8">
        <f t="shared" si="18"/>
        <v>114.32225</v>
      </c>
      <c r="R38" s="34">
        <v>0</v>
      </c>
      <c r="S38" s="25">
        <f t="shared" si="19"/>
        <v>0</v>
      </c>
      <c r="T38" s="34">
        <v>0</v>
      </c>
      <c r="U38" s="25">
        <v>0</v>
      </c>
      <c r="V38" s="32">
        <v>600</v>
      </c>
      <c r="W38" s="22">
        <v>300</v>
      </c>
      <c r="X38" s="34">
        <v>312</v>
      </c>
      <c r="Y38" s="25">
        <f t="shared" si="21"/>
        <v>104</v>
      </c>
      <c r="Z38" s="22">
        <v>770</v>
      </c>
      <c r="AA38" s="22">
        <v>400</v>
      </c>
      <c r="AB38" s="34">
        <v>457.289</v>
      </c>
      <c r="AC38" s="25">
        <f t="shared" si="22"/>
        <v>114.32225</v>
      </c>
      <c r="AD38" s="34">
        <v>10</v>
      </c>
      <c r="AE38" s="8">
        <v>5</v>
      </c>
      <c r="AF38" s="34">
        <v>4.9</v>
      </c>
      <c r="AG38" s="8">
        <f t="shared" si="23"/>
        <v>98.00000000000001</v>
      </c>
      <c r="AH38" s="22">
        <v>0</v>
      </c>
      <c r="AI38" s="8">
        <v>0</v>
      </c>
      <c r="AJ38" s="34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22">
        <v>9408.4</v>
      </c>
      <c r="AS38" s="25">
        <f t="shared" si="24"/>
        <v>5488.233333333334</v>
      </c>
      <c r="AT38" s="25">
        <v>5488.233333333334</v>
      </c>
      <c r="AU38" s="25">
        <f t="shared" si="25"/>
        <v>100</v>
      </c>
      <c r="AV38" s="22">
        <v>1094.3</v>
      </c>
      <c r="AW38" s="25">
        <v>316.13333333333367</v>
      </c>
      <c r="AX38" s="25">
        <v>483.0666666666666</v>
      </c>
      <c r="AY38" s="25">
        <v>0</v>
      </c>
      <c r="AZ38" s="34">
        <v>0</v>
      </c>
      <c r="BA38" s="8">
        <v>0</v>
      </c>
      <c r="BB38" s="34">
        <v>0</v>
      </c>
      <c r="BC38" s="8">
        <v>0</v>
      </c>
      <c r="BD38" s="8">
        <v>0</v>
      </c>
      <c r="BE38" s="8">
        <v>0</v>
      </c>
      <c r="BF38" s="22">
        <v>0</v>
      </c>
      <c r="BG38" s="8">
        <v>0</v>
      </c>
      <c r="BH38" s="8">
        <v>0</v>
      </c>
      <c r="BI38" s="8">
        <f t="shared" si="7"/>
        <v>700</v>
      </c>
      <c r="BJ38" s="8">
        <f t="shared" si="8"/>
        <v>260</v>
      </c>
      <c r="BK38" s="8">
        <f t="shared" si="26"/>
        <v>278.94</v>
      </c>
      <c r="BL38" s="8">
        <f t="shared" si="27"/>
        <v>107.28461538461538</v>
      </c>
      <c r="BM38" s="34">
        <v>330</v>
      </c>
      <c r="BN38" s="22">
        <v>100</v>
      </c>
      <c r="BO38" s="34">
        <v>150</v>
      </c>
      <c r="BP38" s="8">
        <v>0</v>
      </c>
      <c r="BQ38" s="8">
        <v>0</v>
      </c>
      <c r="BR38" s="8">
        <v>0</v>
      </c>
      <c r="BS38" s="8">
        <v>0</v>
      </c>
      <c r="BT38" s="34">
        <v>370</v>
      </c>
      <c r="BU38" s="22">
        <v>160</v>
      </c>
      <c r="BV38" s="34">
        <v>128.94</v>
      </c>
      <c r="BW38" s="9">
        <v>0</v>
      </c>
      <c r="BX38" s="9">
        <v>0</v>
      </c>
      <c r="BY38" s="9">
        <v>0</v>
      </c>
      <c r="BZ38" s="22">
        <v>0</v>
      </c>
      <c r="CA38" s="8">
        <v>0</v>
      </c>
      <c r="CB38" s="34">
        <v>0</v>
      </c>
      <c r="CC38" s="8">
        <v>0</v>
      </c>
      <c r="CD38" s="25">
        <v>0</v>
      </c>
      <c r="CE38" s="34">
        <v>0</v>
      </c>
      <c r="CF38" s="8">
        <v>10</v>
      </c>
      <c r="CG38" s="25">
        <f t="shared" si="28"/>
        <v>5.833333333333334</v>
      </c>
      <c r="CH38" s="34">
        <v>0</v>
      </c>
      <c r="CI38" s="22">
        <v>0</v>
      </c>
      <c r="CJ38" s="8">
        <v>0</v>
      </c>
      <c r="CK38" s="22">
        <v>0</v>
      </c>
      <c r="CL38" s="25">
        <v>0</v>
      </c>
      <c r="CM38" s="8">
        <v>0</v>
      </c>
      <c r="CN38" s="8">
        <v>0</v>
      </c>
      <c r="CO38" s="34">
        <v>0</v>
      </c>
      <c r="CP38" s="8">
        <v>0</v>
      </c>
      <c r="CQ38" s="8">
        <v>0</v>
      </c>
      <c r="CR38" s="34">
        <v>0</v>
      </c>
      <c r="CS38" s="22">
        <v>0</v>
      </c>
      <c r="CT38" s="25">
        <f t="shared" si="29"/>
        <v>0</v>
      </c>
      <c r="CU38" s="34">
        <v>0</v>
      </c>
      <c r="CV38" s="25">
        <v>0</v>
      </c>
      <c r="CW38" s="8"/>
      <c r="CX38" s="8">
        <f t="shared" si="9"/>
        <v>12592.699999999999</v>
      </c>
      <c r="CY38" s="8">
        <f t="shared" si="10"/>
        <v>6935.200000000001</v>
      </c>
      <c r="CZ38" s="8">
        <f t="shared" si="11"/>
        <v>7024.428999999999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34">
        <v>0</v>
      </c>
      <c r="DM38" s="8">
        <v>0</v>
      </c>
      <c r="DN38" s="8">
        <v>0</v>
      </c>
      <c r="DO38" s="8">
        <v>0</v>
      </c>
      <c r="DP38" s="34">
        <v>0</v>
      </c>
      <c r="DQ38" s="10">
        <v>0</v>
      </c>
      <c r="DR38" s="34">
        <v>0</v>
      </c>
      <c r="DS38" s="22">
        <v>0</v>
      </c>
      <c r="DT38" s="8">
        <v>0</v>
      </c>
      <c r="DU38" s="8">
        <f t="shared" si="12"/>
        <v>0</v>
      </c>
      <c r="DV38" s="34">
        <f t="shared" si="13"/>
        <v>0</v>
      </c>
    </row>
    <row r="39" spans="2:126" s="29" customFormat="1" ht="21" customHeight="1">
      <c r="B39" s="5">
        <v>31</v>
      </c>
      <c r="C39" s="27" t="s">
        <v>66</v>
      </c>
      <c r="D39" s="33">
        <v>1157.3</v>
      </c>
      <c r="E39" s="28">
        <v>8205.5</v>
      </c>
      <c r="F39" s="8">
        <f t="shared" si="0"/>
        <v>148000.0194</v>
      </c>
      <c r="G39" s="8">
        <f t="shared" si="1"/>
        <v>74663.68916666666</v>
      </c>
      <c r="H39" s="7">
        <f t="shared" si="14"/>
        <v>82303.92970000001</v>
      </c>
      <c r="I39" s="7">
        <f t="shared" si="15"/>
        <v>110.23287305865446</v>
      </c>
      <c r="J39" s="8">
        <f t="shared" si="2"/>
        <v>31439.8194</v>
      </c>
      <c r="K39" s="8">
        <f t="shared" si="3"/>
        <v>11730.4725</v>
      </c>
      <c r="L39" s="8">
        <f t="shared" si="4"/>
        <v>15812.8847</v>
      </c>
      <c r="M39" s="8">
        <f t="shared" si="16"/>
        <v>134.801771198901</v>
      </c>
      <c r="N39" s="8">
        <f t="shared" si="5"/>
        <v>20000</v>
      </c>
      <c r="O39" s="8">
        <f t="shared" si="6"/>
        <v>6566</v>
      </c>
      <c r="P39" s="8">
        <f t="shared" si="17"/>
        <v>9983.6188</v>
      </c>
      <c r="Q39" s="8">
        <f t="shared" si="18"/>
        <v>152.05024063356686</v>
      </c>
      <c r="R39" s="34">
        <v>2500</v>
      </c>
      <c r="S39" s="25">
        <f t="shared" si="19"/>
        <v>1458.3333333333335</v>
      </c>
      <c r="T39" s="34">
        <v>1159.9808</v>
      </c>
      <c r="U39" s="25">
        <f t="shared" si="20"/>
        <v>79.54154057142857</v>
      </c>
      <c r="V39" s="32">
        <v>800</v>
      </c>
      <c r="W39" s="22">
        <v>240</v>
      </c>
      <c r="X39" s="34">
        <v>319.1905</v>
      </c>
      <c r="Y39" s="25">
        <f t="shared" si="21"/>
        <v>132.99604166666666</v>
      </c>
      <c r="Z39" s="22">
        <v>17500</v>
      </c>
      <c r="AA39" s="22">
        <f>6566-S39</f>
        <v>5107.666666666666</v>
      </c>
      <c r="AB39" s="34">
        <v>8823.638</v>
      </c>
      <c r="AC39" s="25">
        <f t="shared" si="22"/>
        <v>172.75281602819294</v>
      </c>
      <c r="AD39" s="34">
        <v>3725</v>
      </c>
      <c r="AE39" s="8">
        <v>2040</v>
      </c>
      <c r="AF39" s="34">
        <v>3030.878</v>
      </c>
      <c r="AG39" s="8">
        <f t="shared" si="23"/>
        <v>148.57245098039215</v>
      </c>
      <c r="AH39" s="22">
        <v>2400</v>
      </c>
      <c r="AI39" s="8">
        <f>+AH39/12*6</f>
        <v>1200</v>
      </c>
      <c r="AJ39" s="34">
        <v>973</v>
      </c>
      <c r="AK39" s="8">
        <f>+AJ39/AI39*100</f>
        <v>81.08333333333333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22">
        <v>92872.3</v>
      </c>
      <c r="AS39" s="25">
        <f t="shared" si="24"/>
        <v>54175.50833333333</v>
      </c>
      <c r="AT39" s="25">
        <v>54175.50833333333</v>
      </c>
      <c r="AU39" s="25">
        <f t="shared" si="25"/>
        <v>100</v>
      </c>
      <c r="AV39" s="22">
        <v>18345</v>
      </c>
      <c r="AW39" s="25">
        <v>5807.7083333333285</v>
      </c>
      <c r="AX39" s="25">
        <v>9265.991666666669</v>
      </c>
      <c r="AY39" s="25">
        <v>0</v>
      </c>
      <c r="AZ39" s="34">
        <v>0</v>
      </c>
      <c r="BA39" s="8">
        <v>0</v>
      </c>
      <c r="BB39" s="34">
        <v>0</v>
      </c>
      <c r="BC39" s="8">
        <v>0</v>
      </c>
      <c r="BD39" s="8">
        <v>0</v>
      </c>
      <c r="BE39" s="8">
        <v>0</v>
      </c>
      <c r="BF39" s="22">
        <v>0</v>
      </c>
      <c r="BG39" s="8">
        <v>0</v>
      </c>
      <c r="BH39" s="8">
        <v>0</v>
      </c>
      <c r="BI39" s="8">
        <f t="shared" si="7"/>
        <v>2850.0094</v>
      </c>
      <c r="BJ39" s="8">
        <f t="shared" si="8"/>
        <v>730</v>
      </c>
      <c r="BK39" s="8">
        <f t="shared" si="26"/>
        <v>1113.4124</v>
      </c>
      <c r="BL39" s="8">
        <f t="shared" si="27"/>
        <v>152.52224657534245</v>
      </c>
      <c r="BM39" s="34">
        <v>1300</v>
      </c>
      <c r="BN39" s="22">
        <f>730-450</f>
        <v>280</v>
      </c>
      <c r="BO39" s="34">
        <v>292.6124</v>
      </c>
      <c r="BP39" s="8">
        <v>0</v>
      </c>
      <c r="BQ39" s="8">
        <v>0</v>
      </c>
      <c r="BR39" s="8">
        <v>0</v>
      </c>
      <c r="BS39" s="8">
        <v>0</v>
      </c>
      <c r="BT39" s="34">
        <v>1550.0094</v>
      </c>
      <c r="BU39" s="22">
        <v>450</v>
      </c>
      <c r="BV39" s="34">
        <v>820.8</v>
      </c>
      <c r="BW39" s="9">
        <v>0</v>
      </c>
      <c r="BX39" s="9">
        <v>0</v>
      </c>
      <c r="BY39" s="9">
        <v>0</v>
      </c>
      <c r="BZ39" s="22">
        <v>5342.9</v>
      </c>
      <c r="CA39" s="8">
        <v>2500</v>
      </c>
      <c r="CB39" s="34">
        <v>2849.545</v>
      </c>
      <c r="CC39" s="8">
        <v>0</v>
      </c>
      <c r="CD39" s="25">
        <v>0</v>
      </c>
      <c r="CE39" s="34">
        <v>0</v>
      </c>
      <c r="CF39" s="8">
        <v>1100</v>
      </c>
      <c r="CG39" s="25">
        <f t="shared" si="28"/>
        <v>641.6666666666667</v>
      </c>
      <c r="CH39" s="34">
        <v>291.5</v>
      </c>
      <c r="CI39" s="22">
        <f>+CH39/CG39*100</f>
        <v>45.42857142857142</v>
      </c>
      <c r="CJ39" s="8">
        <v>0</v>
      </c>
      <c r="CK39" s="22">
        <v>0</v>
      </c>
      <c r="CL39" s="25">
        <v>0</v>
      </c>
      <c r="CM39" s="8">
        <v>200</v>
      </c>
      <c r="CN39" s="8">
        <v>100</v>
      </c>
      <c r="CO39" s="34">
        <v>200</v>
      </c>
      <c r="CP39" s="8">
        <v>0</v>
      </c>
      <c r="CQ39" s="8">
        <v>0</v>
      </c>
      <c r="CR39" s="34">
        <v>0</v>
      </c>
      <c r="CS39" s="22">
        <v>364.81</v>
      </c>
      <c r="CT39" s="25">
        <f t="shared" si="29"/>
        <v>212.80583333333334</v>
      </c>
      <c r="CU39" s="34">
        <v>101.285</v>
      </c>
      <c r="CV39" s="25">
        <f>+CU39/CT39*100</f>
        <v>47.595029898146585</v>
      </c>
      <c r="CW39" s="8"/>
      <c r="CX39" s="8">
        <f t="shared" si="9"/>
        <v>148000.0194</v>
      </c>
      <c r="CY39" s="8">
        <f t="shared" si="10"/>
        <v>74663.68916666666</v>
      </c>
      <c r="CZ39" s="8">
        <f>CU39+CL39+CH39+CE39+CB39+BV39+BO39+BH39+BE39+BB39+AX39+AT39+AJ39+AF39+AB39+X39+T39+CO39</f>
        <v>82303.92970000001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34">
        <v>0</v>
      </c>
      <c r="DM39" s="8">
        <v>0</v>
      </c>
      <c r="DN39" s="8">
        <v>0</v>
      </c>
      <c r="DO39" s="8">
        <v>0</v>
      </c>
      <c r="DP39" s="34">
        <v>0</v>
      </c>
      <c r="DQ39" s="10">
        <v>0</v>
      </c>
      <c r="DR39" s="34">
        <v>0</v>
      </c>
      <c r="DS39" s="22">
        <v>0</v>
      </c>
      <c r="DT39" s="8">
        <v>0</v>
      </c>
      <c r="DU39" s="8">
        <f t="shared" si="12"/>
        <v>0</v>
      </c>
      <c r="DV39" s="34">
        <f t="shared" si="13"/>
        <v>0</v>
      </c>
    </row>
    <row r="40" spans="2:126" s="29" customFormat="1" ht="21" customHeight="1">
      <c r="B40" s="5">
        <v>32</v>
      </c>
      <c r="C40" s="27" t="s">
        <v>67</v>
      </c>
      <c r="D40" s="33">
        <v>0</v>
      </c>
      <c r="E40" s="31">
        <v>287.8</v>
      </c>
      <c r="F40" s="8">
        <f t="shared" si="0"/>
        <v>6371.6</v>
      </c>
      <c r="G40" s="8">
        <f t="shared" si="1"/>
        <v>3533.7333333333336</v>
      </c>
      <c r="H40" s="7">
        <f t="shared" si="14"/>
        <v>3699.8779999999997</v>
      </c>
      <c r="I40" s="7">
        <f t="shared" si="15"/>
        <v>104.70167528204352</v>
      </c>
      <c r="J40" s="8">
        <f t="shared" si="2"/>
        <v>2310</v>
      </c>
      <c r="K40" s="8">
        <f t="shared" si="3"/>
        <v>1310</v>
      </c>
      <c r="L40" s="8">
        <f t="shared" si="4"/>
        <v>1383.2780000000002</v>
      </c>
      <c r="M40" s="8">
        <f t="shared" si="16"/>
        <v>105.59374045801529</v>
      </c>
      <c r="N40" s="8">
        <f t="shared" si="5"/>
        <v>220</v>
      </c>
      <c r="O40" s="8">
        <f t="shared" si="6"/>
        <v>100</v>
      </c>
      <c r="P40" s="8">
        <f t="shared" si="17"/>
        <v>170.978</v>
      </c>
      <c r="Q40" s="8">
        <f t="shared" si="18"/>
        <v>170.978</v>
      </c>
      <c r="R40" s="34">
        <v>0</v>
      </c>
      <c r="S40" s="25">
        <f t="shared" si="19"/>
        <v>0</v>
      </c>
      <c r="T40" s="34">
        <v>0</v>
      </c>
      <c r="U40" s="25">
        <v>0</v>
      </c>
      <c r="V40" s="32">
        <v>1200</v>
      </c>
      <c r="W40" s="22">
        <v>750</v>
      </c>
      <c r="X40" s="34">
        <v>751.7</v>
      </c>
      <c r="Y40" s="25">
        <f>+X40/W40*100</f>
        <v>100.22666666666666</v>
      </c>
      <c r="Z40" s="22">
        <v>220</v>
      </c>
      <c r="AA40" s="22">
        <v>100</v>
      </c>
      <c r="AB40" s="34">
        <v>170.978</v>
      </c>
      <c r="AC40" s="25">
        <f t="shared" si="22"/>
        <v>170.978</v>
      </c>
      <c r="AD40" s="34">
        <v>10</v>
      </c>
      <c r="AE40" s="8">
        <v>10</v>
      </c>
      <c r="AF40" s="34">
        <v>10.6</v>
      </c>
      <c r="AG40" s="8">
        <f t="shared" si="23"/>
        <v>106</v>
      </c>
      <c r="AH40" s="22">
        <v>0</v>
      </c>
      <c r="AI40" s="8">
        <v>0</v>
      </c>
      <c r="AJ40" s="34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22">
        <v>3500</v>
      </c>
      <c r="AS40" s="25">
        <f t="shared" si="24"/>
        <v>2041.6666666666667</v>
      </c>
      <c r="AT40" s="25">
        <v>2041.6666666666667</v>
      </c>
      <c r="AU40" s="25">
        <f t="shared" si="25"/>
        <v>100</v>
      </c>
      <c r="AV40" s="22">
        <v>561.6</v>
      </c>
      <c r="AW40" s="25">
        <v>182.0666666666666</v>
      </c>
      <c r="AX40" s="25">
        <v>274.93333333333317</v>
      </c>
      <c r="AY40" s="25">
        <v>0</v>
      </c>
      <c r="AZ40" s="34">
        <v>0</v>
      </c>
      <c r="BA40" s="8">
        <v>0</v>
      </c>
      <c r="BB40" s="34">
        <v>0</v>
      </c>
      <c r="BC40" s="8">
        <v>0</v>
      </c>
      <c r="BD40" s="8">
        <v>0</v>
      </c>
      <c r="BE40" s="8">
        <v>0</v>
      </c>
      <c r="BF40" s="22">
        <v>0</v>
      </c>
      <c r="BG40" s="8">
        <v>0</v>
      </c>
      <c r="BH40" s="8">
        <v>0</v>
      </c>
      <c r="BI40" s="8">
        <f t="shared" si="7"/>
        <v>880</v>
      </c>
      <c r="BJ40" s="8">
        <f t="shared" si="8"/>
        <v>450</v>
      </c>
      <c r="BK40" s="8">
        <f t="shared" si="26"/>
        <v>450</v>
      </c>
      <c r="BL40" s="8">
        <f t="shared" si="27"/>
        <v>100</v>
      </c>
      <c r="BM40" s="34">
        <v>880</v>
      </c>
      <c r="BN40" s="22">
        <v>450</v>
      </c>
      <c r="BO40" s="34">
        <v>450</v>
      </c>
      <c r="BP40" s="8">
        <v>0</v>
      </c>
      <c r="BQ40" s="8">
        <v>0</v>
      </c>
      <c r="BR40" s="8">
        <v>0</v>
      </c>
      <c r="BS40" s="8">
        <v>0</v>
      </c>
      <c r="BT40" s="34">
        <v>0</v>
      </c>
      <c r="BU40" s="34">
        <v>0</v>
      </c>
      <c r="BV40" s="34">
        <v>0</v>
      </c>
      <c r="BW40" s="9">
        <v>0</v>
      </c>
      <c r="BX40" s="9">
        <v>0</v>
      </c>
      <c r="BY40" s="9">
        <v>0</v>
      </c>
      <c r="BZ40" s="22">
        <v>0</v>
      </c>
      <c r="CA40" s="8">
        <v>0</v>
      </c>
      <c r="CB40" s="34">
        <v>0</v>
      </c>
      <c r="CC40" s="8">
        <v>0</v>
      </c>
      <c r="CD40" s="25">
        <v>0</v>
      </c>
      <c r="CE40" s="34">
        <v>0</v>
      </c>
      <c r="CF40" s="8">
        <v>0</v>
      </c>
      <c r="CG40" s="25">
        <f t="shared" si="28"/>
        <v>0</v>
      </c>
      <c r="CH40" s="34">
        <v>0</v>
      </c>
      <c r="CI40" s="22">
        <v>0</v>
      </c>
      <c r="CJ40" s="8">
        <v>0</v>
      </c>
      <c r="CK40" s="22">
        <v>0</v>
      </c>
      <c r="CL40" s="25">
        <v>0</v>
      </c>
      <c r="CM40" s="8">
        <v>0</v>
      </c>
      <c r="CN40" s="8">
        <v>0</v>
      </c>
      <c r="CO40" s="34">
        <v>0</v>
      </c>
      <c r="CP40" s="8">
        <v>0</v>
      </c>
      <c r="CQ40" s="8">
        <v>0</v>
      </c>
      <c r="CR40" s="34">
        <v>0</v>
      </c>
      <c r="CS40" s="22">
        <v>0</v>
      </c>
      <c r="CT40" s="25">
        <f t="shared" si="29"/>
        <v>0</v>
      </c>
      <c r="CU40" s="34">
        <v>0</v>
      </c>
      <c r="CV40" s="25">
        <v>0</v>
      </c>
      <c r="CW40" s="8"/>
      <c r="CX40" s="8">
        <f t="shared" si="9"/>
        <v>6371.6</v>
      </c>
      <c r="CY40" s="8">
        <f t="shared" si="10"/>
        <v>3533.7333333333336</v>
      </c>
      <c r="CZ40" s="8">
        <f aca="true" t="shared" si="30" ref="CZ40:CZ52">CU40+CL40+CH40+CE40+CB40+BV40+BO40+BH40+BE40+BB40+AX40+AT40+AJ40+AF40+AB40+X40+T40</f>
        <v>3699.8779999999997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34">
        <v>0</v>
      </c>
      <c r="DM40" s="8">
        <v>0</v>
      </c>
      <c r="DN40" s="8">
        <v>0</v>
      </c>
      <c r="DO40" s="8">
        <v>0</v>
      </c>
      <c r="DP40" s="34">
        <v>0</v>
      </c>
      <c r="DQ40" s="10">
        <v>0</v>
      </c>
      <c r="DR40" s="34">
        <v>0</v>
      </c>
      <c r="DS40" s="22">
        <v>0</v>
      </c>
      <c r="DT40" s="8">
        <v>0</v>
      </c>
      <c r="DU40" s="8">
        <f t="shared" si="12"/>
        <v>0</v>
      </c>
      <c r="DV40" s="34">
        <f t="shared" si="13"/>
        <v>0</v>
      </c>
    </row>
    <row r="41" spans="2:126" s="29" customFormat="1" ht="21" customHeight="1">
      <c r="B41" s="5">
        <v>33</v>
      </c>
      <c r="C41" s="27" t="s">
        <v>68</v>
      </c>
      <c r="D41" s="33">
        <v>2985.3</v>
      </c>
      <c r="E41" s="31">
        <v>2231.9</v>
      </c>
      <c r="F41" s="8">
        <f t="shared" si="0"/>
        <v>33715.7</v>
      </c>
      <c r="G41" s="8">
        <f t="shared" si="1"/>
        <v>19372.266666666666</v>
      </c>
      <c r="H41" s="7">
        <f t="shared" si="14"/>
        <v>18693.014</v>
      </c>
      <c r="I41" s="7">
        <f t="shared" si="15"/>
        <v>96.49368513063348</v>
      </c>
      <c r="J41" s="8">
        <f t="shared" si="2"/>
        <v>7714.5</v>
      </c>
      <c r="K41" s="8">
        <f t="shared" si="3"/>
        <v>4271.016666666666</v>
      </c>
      <c r="L41" s="8">
        <f t="shared" si="4"/>
        <v>3547.714</v>
      </c>
      <c r="M41" s="8">
        <f t="shared" si="16"/>
        <v>83.06485965480506</v>
      </c>
      <c r="N41" s="8">
        <f t="shared" si="5"/>
        <v>3200</v>
      </c>
      <c r="O41" s="8">
        <f t="shared" si="6"/>
        <v>1866.7</v>
      </c>
      <c r="P41" s="8">
        <f t="shared" si="17"/>
        <v>1513.534</v>
      </c>
      <c r="Q41" s="8">
        <f t="shared" si="18"/>
        <v>81.08073070123748</v>
      </c>
      <c r="R41" s="34">
        <v>300</v>
      </c>
      <c r="S41" s="25">
        <f t="shared" si="19"/>
        <v>175</v>
      </c>
      <c r="T41" s="34">
        <v>129.37</v>
      </c>
      <c r="U41" s="25">
        <f t="shared" si="20"/>
        <v>73.92571428571428</v>
      </c>
      <c r="V41" s="32">
        <v>1849.5</v>
      </c>
      <c r="W41" s="22">
        <v>1078.9</v>
      </c>
      <c r="X41" s="34">
        <v>1077.68</v>
      </c>
      <c r="Y41" s="25">
        <f t="shared" si="21"/>
        <v>99.88692186486236</v>
      </c>
      <c r="Z41" s="22">
        <v>2900</v>
      </c>
      <c r="AA41" s="22">
        <f>1866.7-S41</f>
        <v>1691.7</v>
      </c>
      <c r="AB41" s="34">
        <v>1384.164</v>
      </c>
      <c r="AC41" s="25">
        <f t="shared" si="22"/>
        <v>81.82089022876397</v>
      </c>
      <c r="AD41" s="34">
        <v>400</v>
      </c>
      <c r="AE41" s="8">
        <v>200</v>
      </c>
      <c r="AF41" s="34">
        <v>185</v>
      </c>
      <c r="AG41" s="8">
        <f t="shared" si="23"/>
        <v>92.5</v>
      </c>
      <c r="AH41" s="22">
        <v>0</v>
      </c>
      <c r="AI41" s="8">
        <v>0</v>
      </c>
      <c r="AJ41" s="34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22">
        <v>25706.1</v>
      </c>
      <c r="AS41" s="25">
        <f t="shared" si="24"/>
        <v>14995.224999999999</v>
      </c>
      <c r="AT41" s="25">
        <v>14995.224999999999</v>
      </c>
      <c r="AU41" s="25">
        <f t="shared" si="25"/>
        <v>100</v>
      </c>
      <c r="AV41" s="22">
        <v>295.1</v>
      </c>
      <c r="AW41" s="25">
        <v>106.02500000000146</v>
      </c>
      <c r="AX41" s="25">
        <v>150.07500000000073</v>
      </c>
      <c r="AY41" s="25">
        <v>0</v>
      </c>
      <c r="AZ41" s="34">
        <v>0</v>
      </c>
      <c r="BA41" s="8">
        <v>0</v>
      </c>
      <c r="BB41" s="34">
        <v>0</v>
      </c>
      <c r="BC41" s="8">
        <v>0</v>
      </c>
      <c r="BD41" s="8">
        <v>0</v>
      </c>
      <c r="BE41" s="8">
        <v>0</v>
      </c>
      <c r="BF41" s="22">
        <v>0</v>
      </c>
      <c r="BG41" s="8">
        <v>0</v>
      </c>
      <c r="BH41" s="8">
        <v>0</v>
      </c>
      <c r="BI41" s="8">
        <f t="shared" si="7"/>
        <v>1250</v>
      </c>
      <c r="BJ41" s="8">
        <f t="shared" si="8"/>
        <v>650</v>
      </c>
      <c r="BK41" s="8">
        <f t="shared" si="26"/>
        <v>771.5</v>
      </c>
      <c r="BL41" s="8">
        <f t="shared" si="27"/>
        <v>118.6923076923077</v>
      </c>
      <c r="BM41" s="34">
        <v>1250</v>
      </c>
      <c r="BN41" s="22">
        <v>650</v>
      </c>
      <c r="BO41" s="34">
        <v>771.5</v>
      </c>
      <c r="BP41" s="8">
        <v>0</v>
      </c>
      <c r="BQ41" s="8">
        <v>0</v>
      </c>
      <c r="BR41" s="8">
        <v>0</v>
      </c>
      <c r="BS41" s="8">
        <v>0</v>
      </c>
      <c r="BT41" s="34">
        <v>0</v>
      </c>
      <c r="BU41" s="34">
        <v>0</v>
      </c>
      <c r="BV41" s="34">
        <v>0</v>
      </c>
      <c r="BW41" s="9">
        <v>0</v>
      </c>
      <c r="BX41" s="9">
        <v>0</v>
      </c>
      <c r="BY41" s="9">
        <v>0</v>
      </c>
      <c r="BZ41" s="22">
        <v>0</v>
      </c>
      <c r="CA41" s="8">
        <v>0</v>
      </c>
      <c r="CB41" s="34">
        <v>0</v>
      </c>
      <c r="CC41" s="8">
        <v>0</v>
      </c>
      <c r="CD41" s="25">
        <v>0</v>
      </c>
      <c r="CE41" s="34">
        <v>0</v>
      </c>
      <c r="CF41" s="8">
        <v>50</v>
      </c>
      <c r="CG41" s="25">
        <f t="shared" si="28"/>
        <v>29.166666666666668</v>
      </c>
      <c r="CH41" s="34">
        <v>0</v>
      </c>
      <c r="CI41" s="22">
        <v>0</v>
      </c>
      <c r="CJ41" s="8">
        <v>0</v>
      </c>
      <c r="CK41" s="22">
        <v>0</v>
      </c>
      <c r="CL41" s="25">
        <v>0</v>
      </c>
      <c r="CM41" s="8">
        <v>200</v>
      </c>
      <c r="CN41" s="8">
        <v>0</v>
      </c>
      <c r="CO41" s="34">
        <v>0</v>
      </c>
      <c r="CP41" s="8">
        <v>0</v>
      </c>
      <c r="CQ41" s="8">
        <v>0</v>
      </c>
      <c r="CR41" s="34">
        <v>0</v>
      </c>
      <c r="CS41" s="22">
        <v>765</v>
      </c>
      <c r="CT41" s="25">
        <f t="shared" si="29"/>
        <v>446.25</v>
      </c>
      <c r="CU41" s="34">
        <v>0</v>
      </c>
      <c r="CV41" s="25">
        <f>+CU41/CT41*100</f>
        <v>0</v>
      </c>
      <c r="CW41" s="8"/>
      <c r="CX41" s="8">
        <f t="shared" si="9"/>
        <v>33715.7</v>
      </c>
      <c r="CY41" s="8">
        <f t="shared" si="10"/>
        <v>19372.266666666666</v>
      </c>
      <c r="CZ41" s="8">
        <f t="shared" si="30"/>
        <v>18693.014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34">
        <v>0</v>
      </c>
      <c r="DM41" s="8">
        <v>0</v>
      </c>
      <c r="DN41" s="8">
        <v>0</v>
      </c>
      <c r="DO41" s="8">
        <v>0</v>
      </c>
      <c r="DP41" s="34">
        <v>0</v>
      </c>
      <c r="DQ41" s="10">
        <v>0</v>
      </c>
      <c r="DR41" s="34">
        <v>0</v>
      </c>
      <c r="DS41" s="22">
        <v>0</v>
      </c>
      <c r="DT41" s="8">
        <v>0</v>
      </c>
      <c r="DU41" s="8">
        <f t="shared" si="12"/>
        <v>0</v>
      </c>
      <c r="DV41" s="34">
        <f t="shared" si="13"/>
        <v>0</v>
      </c>
    </row>
    <row r="42" spans="2:126" s="29" customFormat="1" ht="21" customHeight="1">
      <c r="B42" s="5">
        <v>34</v>
      </c>
      <c r="C42" s="27" t="s">
        <v>69</v>
      </c>
      <c r="D42" s="33">
        <v>0</v>
      </c>
      <c r="E42" s="31">
        <v>23.6</v>
      </c>
      <c r="F42" s="8">
        <f t="shared" si="0"/>
        <v>4493.8</v>
      </c>
      <c r="G42" s="8">
        <f t="shared" si="1"/>
        <v>2569.2333333333336</v>
      </c>
      <c r="H42" s="7">
        <f t="shared" si="14"/>
        <v>2547.769</v>
      </c>
      <c r="I42" s="7">
        <f t="shared" si="15"/>
        <v>99.16456271001724</v>
      </c>
      <c r="J42" s="8">
        <f t="shared" si="2"/>
        <v>767.5</v>
      </c>
      <c r="K42" s="8">
        <f t="shared" si="3"/>
        <v>447.50000000000006</v>
      </c>
      <c r="L42" s="8">
        <f t="shared" si="4"/>
        <v>393.169</v>
      </c>
      <c r="M42" s="8">
        <f t="shared" si="16"/>
        <v>87.85899441340781</v>
      </c>
      <c r="N42" s="8">
        <f t="shared" si="5"/>
        <v>185</v>
      </c>
      <c r="O42" s="8">
        <f t="shared" si="6"/>
        <v>107.9</v>
      </c>
      <c r="P42" s="8">
        <f t="shared" si="17"/>
        <v>100.469</v>
      </c>
      <c r="Q42" s="8">
        <f t="shared" si="18"/>
        <v>93.11306765523632</v>
      </c>
      <c r="R42" s="34">
        <v>0</v>
      </c>
      <c r="S42" s="25">
        <f t="shared" si="19"/>
        <v>0</v>
      </c>
      <c r="T42" s="34">
        <v>0</v>
      </c>
      <c r="U42" s="25">
        <v>0</v>
      </c>
      <c r="V42" s="32">
        <v>520</v>
      </c>
      <c r="W42" s="22">
        <v>303.3</v>
      </c>
      <c r="X42" s="34">
        <v>290.2</v>
      </c>
      <c r="Y42" s="25">
        <f t="shared" si="21"/>
        <v>95.68084404879656</v>
      </c>
      <c r="Z42" s="22">
        <v>185</v>
      </c>
      <c r="AA42" s="22">
        <v>107.9</v>
      </c>
      <c r="AB42" s="34">
        <v>100.469</v>
      </c>
      <c r="AC42" s="25">
        <f t="shared" si="22"/>
        <v>93.11306765523632</v>
      </c>
      <c r="AD42" s="34">
        <v>0</v>
      </c>
      <c r="AE42" s="8">
        <v>0</v>
      </c>
      <c r="AF42" s="34">
        <v>0</v>
      </c>
      <c r="AG42" s="8">
        <v>0</v>
      </c>
      <c r="AH42" s="22">
        <v>0</v>
      </c>
      <c r="AI42" s="8">
        <v>0</v>
      </c>
      <c r="AJ42" s="34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22">
        <v>3500</v>
      </c>
      <c r="AS42" s="25">
        <f t="shared" si="24"/>
        <v>2041.6666666666667</v>
      </c>
      <c r="AT42" s="25">
        <v>2041.6666666666667</v>
      </c>
      <c r="AU42" s="25">
        <f t="shared" si="25"/>
        <v>100</v>
      </c>
      <c r="AV42" s="22">
        <v>226.3</v>
      </c>
      <c r="AW42" s="25">
        <v>80.0666666666666</v>
      </c>
      <c r="AX42" s="25">
        <v>112.93333333333317</v>
      </c>
      <c r="AY42" s="25">
        <v>0</v>
      </c>
      <c r="AZ42" s="34">
        <v>0</v>
      </c>
      <c r="BA42" s="8">
        <v>0</v>
      </c>
      <c r="BB42" s="34">
        <v>0</v>
      </c>
      <c r="BC42" s="8">
        <v>0</v>
      </c>
      <c r="BD42" s="8">
        <v>0</v>
      </c>
      <c r="BE42" s="8">
        <v>0</v>
      </c>
      <c r="BF42" s="22">
        <v>0</v>
      </c>
      <c r="BG42" s="8">
        <v>0</v>
      </c>
      <c r="BH42" s="8">
        <v>0</v>
      </c>
      <c r="BI42" s="8">
        <f t="shared" si="7"/>
        <v>2.5</v>
      </c>
      <c r="BJ42" s="8">
        <f t="shared" si="8"/>
        <v>1.3</v>
      </c>
      <c r="BK42" s="8">
        <f t="shared" si="26"/>
        <v>2.5</v>
      </c>
      <c r="BL42" s="8">
        <f t="shared" si="27"/>
        <v>192.3076923076923</v>
      </c>
      <c r="BM42" s="34">
        <v>2.5</v>
      </c>
      <c r="BN42" s="22">
        <v>1.3</v>
      </c>
      <c r="BO42" s="34">
        <v>2.5</v>
      </c>
      <c r="BP42" s="8">
        <v>0</v>
      </c>
      <c r="BQ42" s="8">
        <v>0</v>
      </c>
      <c r="BR42" s="8">
        <v>0</v>
      </c>
      <c r="BS42" s="8">
        <v>0</v>
      </c>
      <c r="BT42" s="34">
        <v>0</v>
      </c>
      <c r="BU42" s="22">
        <v>0</v>
      </c>
      <c r="BV42" s="34">
        <v>0</v>
      </c>
      <c r="BW42" s="9">
        <v>0</v>
      </c>
      <c r="BX42" s="9">
        <v>0</v>
      </c>
      <c r="BY42" s="9">
        <v>0</v>
      </c>
      <c r="BZ42" s="22">
        <v>0</v>
      </c>
      <c r="CA42" s="8">
        <v>0</v>
      </c>
      <c r="CB42" s="34">
        <v>0</v>
      </c>
      <c r="CC42" s="8">
        <v>0</v>
      </c>
      <c r="CD42" s="25">
        <v>0</v>
      </c>
      <c r="CE42" s="34">
        <v>0</v>
      </c>
      <c r="CF42" s="8">
        <v>0</v>
      </c>
      <c r="CG42" s="25">
        <f t="shared" si="28"/>
        <v>0</v>
      </c>
      <c r="CH42" s="34">
        <v>0</v>
      </c>
      <c r="CI42" s="22">
        <v>0</v>
      </c>
      <c r="CJ42" s="8">
        <v>0</v>
      </c>
      <c r="CK42" s="22">
        <v>0</v>
      </c>
      <c r="CL42" s="25">
        <v>0</v>
      </c>
      <c r="CM42" s="8">
        <v>0</v>
      </c>
      <c r="CN42" s="8">
        <v>0</v>
      </c>
      <c r="CO42" s="34">
        <v>0</v>
      </c>
      <c r="CP42" s="8">
        <v>0</v>
      </c>
      <c r="CQ42" s="8">
        <v>0</v>
      </c>
      <c r="CR42" s="34">
        <v>0</v>
      </c>
      <c r="CS42" s="22">
        <v>60</v>
      </c>
      <c r="CT42" s="25">
        <f t="shared" si="29"/>
        <v>35</v>
      </c>
      <c r="CU42" s="34">
        <v>0</v>
      </c>
      <c r="CV42" s="25">
        <f>+CU42/CT42*100</f>
        <v>0</v>
      </c>
      <c r="CW42" s="8"/>
      <c r="CX42" s="8">
        <f t="shared" si="9"/>
        <v>4493.8</v>
      </c>
      <c r="CY42" s="8">
        <f t="shared" si="10"/>
        <v>2569.2333333333336</v>
      </c>
      <c r="CZ42" s="8">
        <f t="shared" si="30"/>
        <v>2547.769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34">
        <v>0</v>
      </c>
      <c r="DM42" s="8">
        <v>0</v>
      </c>
      <c r="DN42" s="8">
        <v>0</v>
      </c>
      <c r="DO42" s="8">
        <v>0</v>
      </c>
      <c r="DP42" s="34">
        <v>0</v>
      </c>
      <c r="DQ42" s="10">
        <v>0</v>
      </c>
      <c r="DR42" s="34">
        <v>0</v>
      </c>
      <c r="DS42" s="22">
        <v>0</v>
      </c>
      <c r="DT42" s="8">
        <v>0</v>
      </c>
      <c r="DU42" s="8">
        <f t="shared" si="12"/>
        <v>0</v>
      </c>
      <c r="DV42" s="34">
        <f t="shared" si="13"/>
        <v>0</v>
      </c>
    </row>
    <row r="43" spans="2:126" s="29" customFormat="1" ht="21" customHeight="1">
      <c r="B43" s="5">
        <v>35</v>
      </c>
      <c r="C43" s="27" t="s">
        <v>70</v>
      </c>
      <c r="D43" s="33">
        <v>122.7</v>
      </c>
      <c r="E43" s="28">
        <v>244.2</v>
      </c>
      <c r="F43" s="8">
        <f t="shared" si="0"/>
        <v>6252.3</v>
      </c>
      <c r="G43" s="8">
        <f t="shared" si="1"/>
        <v>3245.7333333333336</v>
      </c>
      <c r="H43" s="7">
        <f t="shared" si="14"/>
        <v>3380.6839999999997</v>
      </c>
      <c r="I43" s="7">
        <f t="shared" si="15"/>
        <v>104.15778663270754</v>
      </c>
      <c r="J43" s="8">
        <f t="shared" si="2"/>
        <v>2453.1</v>
      </c>
      <c r="K43" s="8">
        <f t="shared" si="3"/>
        <v>891.5</v>
      </c>
      <c r="L43" s="8">
        <f t="shared" si="4"/>
        <v>1198.0839999999998</v>
      </c>
      <c r="M43" s="8">
        <f t="shared" si="16"/>
        <v>134.3896803140774</v>
      </c>
      <c r="N43" s="8">
        <f t="shared" si="5"/>
        <v>260</v>
      </c>
      <c r="O43" s="8">
        <f aca="true" t="shared" si="31" ref="O43:O52">S43+AA43</f>
        <v>90</v>
      </c>
      <c r="P43" s="8">
        <f t="shared" si="17"/>
        <v>115.319</v>
      </c>
      <c r="Q43" s="8">
        <f t="shared" si="18"/>
        <v>128.13222222222223</v>
      </c>
      <c r="R43" s="34">
        <v>0</v>
      </c>
      <c r="S43" s="25">
        <f t="shared" si="19"/>
        <v>0</v>
      </c>
      <c r="T43" s="34">
        <v>0</v>
      </c>
      <c r="U43" s="25">
        <v>0</v>
      </c>
      <c r="V43" s="32">
        <v>950</v>
      </c>
      <c r="W43" s="22">
        <v>180</v>
      </c>
      <c r="X43" s="34">
        <v>243</v>
      </c>
      <c r="Y43" s="25">
        <f t="shared" si="21"/>
        <v>135</v>
      </c>
      <c r="Z43" s="22">
        <v>260</v>
      </c>
      <c r="AA43" s="22">
        <v>90</v>
      </c>
      <c r="AB43" s="34">
        <v>115.319</v>
      </c>
      <c r="AC43" s="25">
        <f t="shared" si="22"/>
        <v>128.13222222222223</v>
      </c>
      <c r="AD43" s="34">
        <v>18.1</v>
      </c>
      <c r="AE43" s="8">
        <v>9</v>
      </c>
      <c r="AF43" s="34">
        <v>30</v>
      </c>
      <c r="AG43" s="8">
        <f t="shared" si="23"/>
        <v>333.33333333333337</v>
      </c>
      <c r="AH43" s="22">
        <v>0</v>
      </c>
      <c r="AI43" s="8">
        <v>0</v>
      </c>
      <c r="AJ43" s="34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22">
        <v>3500</v>
      </c>
      <c r="AS43" s="25">
        <f t="shared" si="24"/>
        <v>2041.6666666666667</v>
      </c>
      <c r="AT43" s="25">
        <v>2041.6666666666667</v>
      </c>
      <c r="AU43" s="25">
        <f t="shared" si="25"/>
        <v>100</v>
      </c>
      <c r="AV43" s="22">
        <v>299.2</v>
      </c>
      <c r="AW43" s="25">
        <v>100.0666666666666</v>
      </c>
      <c r="AX43" s="25">
        <v>140.93333333333317</v>
      </c>
      <c r="AY43" s="25">
        <v>0</v>
      </c>
      <c r="AZ43" s="34">
        <v>0</v>
      </c>
      <c r="BA43" s="8">
        <v>0</v>
      </c>
      <c r="BB43" s="34">
        <v>0</v>
      </c>
      <c r="BC43" s="8">
        <v>0</v>
      </c>
      <c r="BD43" s="8">
        <v>0</v>
      </c>
      <c r="BE43" s="8">
        <v>0</v>
      </c>
      <c r="BF43" s="22">
        <v>0</v>
      </c>
      <c r="BG43" s="8">
        <v>0</v>
      </c>
      <c r="BH43" s="8">
        <v>0</v>
      </c>
      <c r="BI43" s="8">
        <f t="shared" si="7"/>
        <v>1225</v>
      </c>
      <c r="BJ43" s="8">
        <f t="shared" si="8"/>
        <v>612.5</v>
      </c>
      <c r="BK43" s="8">
        <f t="shared" si="26"/>
        <v>561.52</v>
      </c>
      <c r="BL43" s="8">
        <f t="shared" si="27"/>
        <v>91.67673469387755</v>
      </c>
      <c r="BM43" s="34">
        <v>983</v>
      </c>
      <c r="BN43" s="22">
        <v>400</v>
      </c>
      <c r="BO43" s="34">
        <v>420.4</v>
      </c>
      <c r="BP43" s="8">
        <v>0</v>
      </c>
      <c r="BQ43" s="8">
        <v>0</v>
      </c>
      <c r="BR43" s="8">
        <v>0</v>
      </c>
      <c r="BS43" s="8">
        <v>0</v>
      </c>
      <c r="BT43" s="34">
        <v>242</v>
      </c>
      <c r="BU43" s="22">
        <v>212.5</v>
      </c>
      <c r="BV43" s="34">
        <v>141.12</v>
      </c>
      <c r="BW43" s="9">
        <v>0</v>
      </c>
      <c r="BX43" s="9">
        <v>0</v>
      </c>
      <c r="BY43" s="9">
        <v>0</v>
      </c>
      <c r="BZ43" s="22">
        <v>0</v>
      </c>
      <c r="CA43" s="8">
        <v>0</v>
      </c>
      <c r="CB43" s="34">
        <v>0</v>
      </c>
      <c r="CC43" s="8">
        <v>0</v>
      </c>
      <c r="CD43" s="25">
        <v>0</v>
      </c>
      <c r="CE43" s="34">
        <v>0</v>
      </c>
      <c r="CF43" s="8">
        <v>0</v>
      </c>
      <c r="CG43" s="25">
        <f t="shared" si="28"/>
        <v>0</v>
      </c>
      <c r="CH43" s="34">
        <v>0</v>
      </c>
      <c r="CI43" s="22">
        <v>0</v>
      </c>
      <c r="CJ43" s="8">
        <v>0</v>
      </c>
      <c r="CK43" s="22">
        <v>0</v>
      </c>
      <c r="CL43" s="25">
        <v>0</v>
      </c>
      <c r="CM43" s="8">
        <v>0</v>
      </c>
      <c r="CN43" s="8">
        <v>0</v>
      </c>
      <c r="CO43" s="34">
        <v>0</v>
      </c>
      <c r="CP43" s="8">
        <v>0</v>
      </c>
      <c r="CQ43" s="8">
        <v>0</v>
      </c>
      <c r="CR43" s="34">
        <v>0</v>
      </c>
      <c r="CS43" s="22">
        <v>0</v>
      </c>
      <c r="CT43" s="25">
        <f t="shared" si="29"/>
        <v>0</v>
      </c>
      <c r="CU43" s="34">
        <v>248.245</v>
      </c>
      <c r="CV43" s="25">
        <v>0</v>
      </c>
      <c r="CW43" s="8"/>
      <c r="CX43" s="8">
        <f t="shared" si="9"/>
        <v>6252.3</v>
      </c>
      <c r="CY43" s="8">
        <f t="shared" si="10"/>
        <v>3245.7333333333336</v>
      </c>
      <c r="CZ43" s="8">
        <f t="shared" si="30"/>
        <v>3380.6839999999997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34">
        <v>0</v>
      </c>
      <c r="DM43" s="8">
        <v>0</v>
      </c>
      <c r="DN43" s="8">
        <v>0</v>
      </c>
      <c r="DO43" s="8">
        <v>0</v>
      </c>
      <c r="DP43" s="34">
        <v>0</v>
      </c>
      <c r="DQ43" s="10">
        <v>0</v>
      </c>
      <c r="DR43" s="34">
        <v>0</v>
      </c>
      <c r="DS43" s="22">
        <v>0</v>
      </c>
      <c r="DT43" s="8">
        <v>0</v>
      </c>
      <c r="DU43" s="8">
        <f t="shared" si="12"/>
        <v>0</v>
      </c>
      <c r="DV43" s="34">
        <f t="shared" si="13"/>
        <v>0</v>
      </c>
    </row>
    <row r="44" spans="2:126" s="29" customFormat="1" ht="21" customHeight="1">
      <c r="B44" s="5">
        <v>36</v>
      </c>
      <c r="C44" s="27" t="s">
        <v>71</v>
      </c>
      <c r="D44" s="33">
        <v>3904.5</v>
      </c>
      <c r="E44" s="31">
        <v>530.5</v>
      </c>
      <c r="F44" s="8">
        <f t="shared" si="0"/>
        <v>5644.6</v>
      </c>
      <c r="G44" s="8">
        <f t="shared" si="1"/>
        <v>3112.7333333333336</v>
      </c>
      <c r="H44" s="7">
        <f t="shared" si="14"/>
        <v>3120.3019999999997</v>
      </c>
      <c r="I44" s="7">
        <f t="shared" si="15"/>
        <v>100.24315178514058</v>
      </c>
      <c r="J44" s="8">
        <f t="shared" si="2"/>
        <v>1185</v>
      </c>
      <c r="K44" s="8">
        <f t="shared" si="3"/>
        <v>665</v>
      </c>
      <c r="L44" s="8">
        <f t="shared" si="4"/>
        <v>614.702</v>
      </c>
      <c r="M44" s="8">
        <f t="shared" si="16"/>
        <v>92.43639097744361</v>
      </c>
      <c r="N44" s="8">
        <f aca="true" t="shared" si="32" ref="N44:N52">R44+Z44</f>
        <v>170</v>
      </c>
      <c r="O44" s="8">
        <f t="shared" si="31"/>
        <v>99.2</v>
      </c>
      <c r="P44" s="8">
        <f t="shared" si="17"/>
        <v>105.502</v>
      </c>
      <c r="Q44" s="8">
        <f t="shared" si="18"/>
        <v>106.35282258064515</v>
      </c>
      <c r="R44" s="34">
        <v>0</v>
      </c>
      <c r="S44" s="25">
        <f t="shared" si="19"/>
        <v>0</v>
      </c>
      <c r="T44" s="34">
        <v>0</v>
      </c>
      <c r="U44" s="25">
        <v>0</v>
      </c>
      <c r="V44" s="32">
        <v>700</v>
      </c>
      <c r="W44" s="22">
        <v>408.3</v>
      </c>
      <c r="X44" s="34">
        <v>286.2</v>
      </c>
      <c r="Y44" s="25">
        <f t="shared" si="21"/>
        <v>70.0955180014695</v>
      </c>
      <c r="Z44" s="22">
        <v>170</v>
      </c>
      <c r="AA44" s="22">
        <v>99.2</v>
      </c>
      <c r="AB44" s="34">
        <v>105.502</v>
      </c>
      <c r="AC44" s="25">
        <f t="shared" si="22"/>
        <v>106.35282258064515</v>
      </c>
      <c r="AD44" s="34">
        <v>10</v>
      </c>
      <c r="AE44" s="8">
        <v>5</v>
      </c>
      <c r="AF44" s="34">
        <v>9</v>
      </c>
      <c r="AG44" s="8">
        <f t="shared" si="23"/>
        <v>180</v>
      </c>
      <c r="AH44" s="22">
        <v>0</v>
      </c>
      <c r="AI44" s="8">
        <v>0</v>
      </c>
      <c r="AJ44" s="34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22">
        <v>3500</v>
      </c>
      <c r="AS44" s="25">
        <f t="shared" si="24"/>
        <v>2041.6666666666667</v>
      </c>
      <c r="AT44" s="25">
        <v>2041.6666666666667</v>
      </c>
      <c r="AU44" s="25">
        <f t="shared" si="25"/>
        <v>100</v>
      </c>
      <c r="AV44" s="22">
        <v>959.6</v>
      </c>
      <c r="AW44" s="25">
        <v>306.0666666666666</v>
      </c>
      <c r="AX44" s="25">
        <v>463.93333333333317</v>
      </c>
      <c r="AY44" s="25">
        <v>0</v>
      </c>
      <c r="AZ44" s="34">
        <v>0</v>
      </c>
      <c r="BA44" s="8">
        <v>0</v>
      </c>
      <c r="BB44" s="34">
        <v>0</v>
      </c>
      <c r="BC44" s="8">
        <v>0</v>
      </c>
      <c r="BD44" s="8">
        <v>0</v>
      </c>
      <c r="BE44" s="8">
        <v>0</v>
      </c>
      <c r="BF44" s="22">
        <v>0</v>
      </c>
      <c r="BG44" s="8">
        <v>0</v>
      </c>
      <c r="BH44" s="8">
        <v>0</v>
      </c>
      <c r="BI44" s="8">
        <f t="shared" si="7"/>
        <v>305</v>
      </c>
      <c r="BJ44" s="8">
        <f t="shared" si="8"/>
        <v>152.5</v>
      </c>
      <c r="BK44" s="8">
        <f t="shared" si="26"/>
        <v>214</v>
      </c>
      <c r="BL44" s="8">
        <f t="shared" si="27"/>
        <v>140.32786885245903</v>
      </c>
      <c r="BM44" s="34">
        <v>100</v>
      </c>
      <c r="BN44" s="22">
        <v>52.5</v>
      </c>
      <c r="BO44" s="34">
        <v>114</v>
      </c>
      <c r="BP44" s="8">
        <v>0</v>
      </c>
      <c r="BQ44" s="8">
        <v>0</v>
      </c>
      <c r="BR44" s="8">
        <v>0</v>
      </c>
      <c r="BS44" s="8">
        <v>0</v>
      </c>
      <c r="BT44" s="34">
        <v>205</v>
      </c>
      <c r="BU44" s="22">
        <v>100</v>
      </c>
      <c r="BV44" s="34">
        <v>100</v>
      </c>
      <c r="BW44" s="9">
        <v>0</v>
      </c>
      <c r="BX44" s="9">
        <v>0</v>
      </c>
      <c r="BY44" s="9">
        <v>0</v>
      </c>
      <c r="BZ44" s="22">
        <v>0</v>
      </c>
      <c r="CA44" s="8">
        <v>0</v>
      </c>
      <c r="CB44" s="34">
        <v>0</v>
      </c>
      <c r="CC44" s="8">
        <v>0</v>
      </c>
      <c r="CD44" s="25">
        <v>0</v>
      </c>
      <c r="CE44" s="34">
        <v>0</v>
      </c>
      <c r="CF44" s="8">
        <v>0</v>
      </c>
      <c r="CG44" s="25">
        <f t="shared" si="28"/>
        <v>0</v>
      </c>
      <c r="CH44" s="34">
        <v>0</v>
      </c>
      <c r="CI44" s="22">
        <v>0</v>
      </c>
      <c r="CJ44" s="8">
        <v>0</v>
      </c>
      <c r="CK44" s="22">
        <v>0</v>
      </c>
      <c r="CL44" s="25">
        <v>0</v>
      </c>
      <c r="CM44" s="8">
        <v>0</v>
      </c>
      <c r="CN44" s="8">
        <v>0</v>
      </c>
      <c r="CO44" s="34">
        <v>0</v>
      </c>
      <c r="CP44" s="8">
        <v>0</v>
      </c>
      <c r="CQ44" s="8">
        <v>0</v>
      </c>
      <c r="CR44" s="34">
        <v>0</v>
      </c>
      <c r="CS44" s="22">
        <v>0</v>
      </c>
      <c r="CT44" s="25">
        <f t="shared" si="29"/>
        <v>0</v>
      </c>
      <c r="CU44" s="34">
        <v>0</v>
      </c>
      <c r="CV44" s="25">
        <v>0</v>
      </c>
      <c r="CW44" s="8"/>
      <c r="CX44" s="8">
        <f t="shared" si="9"/>
        <v>5644.6</v>
      </c>
      <c r="CY44" s="8">
        <f t="shared" si="10"/>
        <v>3112.7333333333336</v>
      </c>
      <c r="CZ44" s="8">
        <f t="shared" si="30"/>
        <v>3120.3019999999997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34">
        <v>0</v>
      </c>
      <c r="DM44" s="8">
        <v>0</v>
      </c>
      <c r="DN44" s="8">
        <v>0</v>
      </c>
      <c r="DO44" s="8">
        <v>0</v>
      </c>
      <c r="DP44" s="34">
        <v>0</v>
      </c>
      <c r="DQ44" s="10">
        <v>0</v>
      </c>
      <c r="DR44" s="34">
        <v>0</v>
      </c>
      <c r="DS44" s="22">
        <v>0</v>
      </c>
      <c r="DT44" s="8">
        <v>0</v>
      </c>
      <c r="DU44" s="8">
        <f t="shared" si="12"/>
        <v>0</v>
      </c>
      <c r="DV44" s="34">
        <f t="shared" si="13"/>
        <v>0</v>
      </c>
    </row>
    <row r="45" spans="2:126" s="29" customFormat="1" ht="21" customHeight="1">
      <c r="B45" s="5">
        <v>37</v>
      </c>
      <c r="C45" s="27" t="s">
        <v>72</v>
      </c>
      <c r="D45" s="33">
        <v>10522.7</v>
      </c>
      <c r="E45" s="31">
        <v>150819.4</v>
      </c>
      <c r="F45" s="8">
        <f>CX45+DT45</f>
        <v>232130</v>
      </c>
      <c r="G45" s="8">
        <f t="shared" si="1"/>
        <v>119660.66666666669</v>
      </c>
      <c r="H45" s="7">
        <f t="shared" si="14"/>
        <v>137033.83446666668</v>
      </c>
      <c r="I45" s="7">
        <f t="shared" si="15"/>
        <v>114.51869547776768</v>
      </c>
      <c r="J45" s="8">
        <f t="shared" si="2"/>
        <v>207630</v>
      </c>
      <c r="K45" s="8">
        <f t="shared" si="3"/>
        <v>110619</v>
      </c>
      <c r="L45" s="8">
        <f t="shared" si="4"/>
        <v>127992.1678</v>
      </c>
      <c r="M45" s="8">
        <f t="shared" si="16"/>
        <v>115.70541028213958</v>
      </c>
      <c r="N45" s="8">
        <f t="shared" si="32"/>
        <v>330</v>
      </c>
      <c r="O45" s="8">
        <f t="shared" si="31"/>
        <v>148</v>
      </c>
      <c r="P45" s="8">
        <f t="shared" si="17"/>
        <v>263.075</v>
      </c>
      <c r="Q45" s="8">
        <f t="shared" si="18"/>
        <v>177.75337837837836</v>
      </c>
      <c r="R45" s="34">
        <v>0</v>
      </c>
      <c r="S45" s="25">
        <f t="shared" si="19"/>
        <v>0</v>
      </c>
      <c r="T45" s="34">
        <v>14.352</v>
      </c>
      <c r="U45" s="25">
        <v>0</v>
      </c>
      <c r="V45" s="32">
        <v>1160</v>
      </c>
      <c r="W45" s="22">
        <v>530</v>
      </c>
      <c r="X45" s="34">
        <v>633.126</v>
      </c>
      <c r="Y45" s="25">
        <f t="shared" si="21"/>
        <v>119.45773584905659</v>
      </c>
      <c r="Z45" s="22">
        <v>330</v>
      </c>
      <c r="AA45" s="22">
        <v>148</v>
      </c>
      <c r="AB45" s="34">
        <v>248.723</v>
      </c>
      <c r="AC45" s="25">
        <f t="shared" si="22"/>
        <v>168.0560810810811</v>
      </c>
      <c r="AD45" s="34">
        <v>110</v>
      </c>
      <c r="AE45" s="8">
        <v>59</v>
      </c>
      <c r="AF45" s="34">
        <v>236.8948</v>
      </c>
      <c r="AG45" s="8">
        <f t="shared" si="23"/>
        <v>401.5166101694915</v>
      </c>
      <c r="AH45" s="22">
        <v>0</v>
      </c>
      <c r="AI45" s="8">
        <v>0</v>
      </c>
      <c r="AJ45" s="34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22">
        <v>3500</v>
      </c>
      <c r="AS45" s="25">
        <f t="shared" si="24"/>
        <v>2041.6666666666667</v>
      </c>
      <c r="AT45" s="25">
        <v>2041.6666666666667</v>
      </c>
      <c r="AU45" s="25">
        <f t="shared" si="25"/>
        <v>100</v>
      </c>
      <c r="AV45" s="25">
        <v>0</v>
      </c>
      <c r="AW45" s="25">
        <v>0</v>
      </c>
      <c r="AX45" s="25">
        <v>0</v>
      </c>
      <c r="AY45" s="25">
        <v>0</v>
      </c>
      <c r="AZ45" s="34">
        <v>0</v>
      </c>
      <c r="BA45" s="8">
        <v>0</v>
      </c>
      <c r="BB45" s="34">
        <v>0</v>
      </c>
      <c r="BC45" s="8">
        <v>0</v>
      </c>
      <c r="BD45" s="8">
        <v>0</v>
      </c>
      <c r="BE45" s="8">
        <v>0</v>
      </c>
      <c r="BF45" s="22">
        <v>0</v>
      </c>
      <c r="BG45" s="8">
        <v>0</v>
      </c>
      <c r="BH45" s="8">
        <v>0</v>
      </c>
      <c r="BI45" s="8">
        <f t="shared" si="7"/>
        <v>206030</v>
      </c>
      <c r="BJ45" s="8">
        <f t="shared" si="8"/>
        <v>109882</v>
      </c>
      <c r="BK45" s="8">
        <f t="shared" si="26"/>
        <v>126847.072</v>
      </c>
      <c r="BL45" s="8">
        <f t="shared" si="27"/>
        <v>115.4393549443949</v>
      </c>
      <c r="BM45" s="34">
        <v>206030</v>
      </c>
      <c r="BN45" s="22">
        <v>109882</v>
      </c>
      <c r="BO45" s="34">
        <v>126847.072</v>
      </c>
      <c r="BP45" s="8">
        <v>0</v>
      </c>
      <c r="BQ45" s="8">
        <v>0</v>
      </c>
      <c r="BR45" s="8">
        <v>0</v>
      </c>
      <c r="BS45" s="8">
        <v>0</v>
      </c>
      <c r="BT45" s="34">
        <v>0</v>
      </c>
      <c r="BU45" s="34">
        <v>0</v>
      </c>
      <c r="BV45" s="34">
        <v>0</v>
      </c>
      <c r="BW45" s="9">
        <v>0</v>
      </c>
      <c r="BX45" s="9">
        <v>0</v>
      </c>
      <c r="BY45" s="9">
        <v>0</v>
      </c>
      <c r="BZ45" s="22">
        <v>0</v>
      </c>
      <c r="CA45" s="8">
        <v>0</v>
      </c>
      <c r="CB45" s="34">
        <v>0</v>
      </c>
      <c r="CC45" s="8">
        <v>0</v>
      </c>
      <c r="CD45" s="25">
        <v>0</v>
      </c>
      <c r="CE45" s="34">
        <v>0</v>
      </c>
      <c r="CF45" s="8">
        <v>0</v>
      </c>
      <c r="CG45" s="25">
        <f t="shared" si="28"/>
        <v>0</v>
      </c>
      <c r="CH45" s="34">
        <v>12</v>
      </c>
      <c r="CI45" s="22">
        <v>0</v>
      </c>
      <c r="CJ45" s="8">
        <v>0</v>
      </c>
      <c r="CK45" s="22">
        <v>0</v>
      </c>
      <c r="CL45" s="25">
        <v>0</v>
      </c>
      <c r="CM45" s="8">
        <v>0</v>
      </c>
      <c r="CN45" s="8">
        <v>0</v>
      </c>
      <c r="CO45" s="34">
        <v>0</v>
      </c>
      <c r="CP45" s="8">
        <v>0</v>
      </c>
      <c r="CQ45" s="8">
        <v>0</v>
      </c>
      <c r="CR45" s="34">
        <v>0</v>
      </c>
      <c r="CS45" s="22">
        <v>0</v>
      </c>
      <c r="CT45" s="25">
        <f t="shared" si="29"/>
        <v>0</v>
      </c>
      <c r="CU45" s="34">
        <v>0</v>
      </c>
      <c r="CV45" s="25">
        <v>0</v>
      </c>
      <c r="CW45" s="8"/>
      <c r="CX45" s="8">
        <f t="shared" si="9"/>
        <v>211130</v>
      </c>
      <c r="CY45" s="8">
        <f t="shared" si="10"/>
        <v>112660.66666666667</v>
      </c>
      <c r="CZ45" s="8">
        <f t="shared" si="30"/>
        <v>130033.83446666667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21000</v>
      </c>
      <c r="DK45" s="8">
        <v>0</v>
      </c>
      <c r="DL45" s="34">
        <v>7000</v>
      </c>
      <c r="DM45" s="8">
        <v>0</v>
      </c>
      <c r="DN45" s="8">
        <v>0</v>
      </c>
      <c r="DO45" s="8">
        <v>0</v>
      </c>
      <c r="DP45" s="34">
        <v>37000</v>
      </c>
      <c r="DQ45" s="10">
        <v>0</v>
      </c>
      <c r="DR45" s="34">
        <v>42000</v>
      </c>
      <c r="DS45" s="22">
        <v>0</v>
      </c>
      <c r="DT45" s="8">
        <v>21000</v>
      </c>
      <c r="DU45" s="8">
        <f t="shared" si="12"/>
        <v>0</v>
      </c>
      <c r="DV45" s="34">
        <f t="shared" si="13"/>
        <v>49000</v>
      </c>
    </row>
    <row r="46" spans="2:126" s="29" customFormat="1" ht="17.25" customHeight="1">
      <c r="B46" s="5">
        <v>38</v>
      </c>
      <c r="C46" s="27" t="s">
        <v>73</v>
      </c>
      <c r="D46" s="33">
        <v>0</v>
      </c>
      <c r="E46" s="31">
        <v>231.8</v>
      </c>
      <c r="F46" s="8">
        <f t="shared" si="0"/>
        <v>7865.1</v>
      </c>
      <c r="G46" s="8">
        <f t="shared" si="1"/>
        <v>3570.7666666666664</v>
      </c>
      <c r="H46" s="7">
        <f t="shared" si="14"/>
        <v>3714</v>
      </c>
      <c r="I46" s="7">
        <f t="shared" si="15"/>
        <v>104.01127675662556</v>
      </c>
      <c r="J46" s="8">
        <f t="shared" si="2"/>
        <v>2027.2</v>
      </c>
      <c r="K46" s="8">
        <f t="shared" si="3"/>
        <v>768.0333333333334</v>
      </c>
      <c r="L46" s="8">
        <f t="shared" si="4"/>
        <v>536.7</v>
      </c>
      <c r="M46" s="8">
        <f t="shared" si="16"/>
        <v>69.87977952345818</v>
      </c>
      <c r="N46" s="8">
        <f t="shared" si="32"/>
        <v>381</v>
      </c>
      <c r="O46" s="8">
        <f t="shared" si="31"/>
        <v>127</v>
      </c>
      <c r="P46" s="8">
        <f t="shared" si="17"/>
        <v>26.7</v>
      </c>
      <c r="Q46" s="8">
        <f t="shared" si="18"/>
        <v>21.023622047244096</v>
      </c>
      <c r="R46" s="34">
        <v>0</v>
      </c>
      <c r="S46" s="25">
        <f t="shared" si="19"/>
        <v>0</v>
      </c>
      <c r="T46" s="34">
        <v>0</v>
      </c>
      <c r="U46" s="25">
        <v>0</v>
      </c>
      <c r="V46" s="32">
        <v>638</v>
      </c>
      <c r="W46" s="22">
        <v>280</v>
      </c>
      <c r="X46" s="34">
        <v>340</v>
      </c>
      <c r="Y46" s="25">
        <f t="shared" si="21"/>
        <v>121.42857142857142</v>
      </c>
      <c r="Z46" s="22">
        <v>381</v>
      </c>
      <c r="AA46" s="22">
        <v>127</v>
      </c>
      <c r="AB46" s="34">
        <v>26.7</v>
      </c>
      <c r="AC46" s="25">
        <f t="shared" si="22"/>
        <v>21.023622047244096</v>
      </c>
      <c r="AD46" s="34">
        <v>0</v>
      </c>
      <c r="AE46" s="8">
        <v>0</v>
      </c>
      <c r="AF46" s="34">
        <v>0</v>
      </c>
      <c r="AG46" s="8" t="e">
        <f t="shared" si="23"/>
        <v>#DIV/0!</v>
      </c>
      <c r="AH46" s="22">
        <v>0</v>
      </c>
      <c r="AI46" s="8">
        <v>0</v>
      </c>
      <c r="AJ46" s="34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22">
        <v>3566.6</v>
      </c>
      <c r="AS46" s="25">
        <f t="shared" si="24"/>
        <v>2080.5166666666664</v>
      </c>
      <c r="AT46" s="25">
        <v>2080.5166666666664</v>
      </c>
      <c r="AU46" s="25">
        <f t="shared" si="25"/>
        <v>100</v>
      </c>
      <c r="AV46" s="22">
        <f>1412.6+858.7</f>
        <v>2271.3</v>
      </c>
      <c r="AW46" s="25">
        <v>722.2166666666669</v>
      </c>
      <c r="AX46" s="25">
        <v>1096.7833333333338</v>
      </c>
      <c r="AY46" s="25">
        <v>0</v>
      </c>
      <c r="AZ46" s="34">
        <v>0</v>
      </c>
      <c r="BA46" s="8">
        <v>0</v>
      </c>
      <c r="BB46" s="34">
        <v>0</v>
      </c>
      <c r="BC46" s="8">
        <v>0</v>
      </c>
      <c r="BD46" s="8">
        <v>0</v>
      </c>
      <c r="BE46" s="8">
        <v>0</v>
      </c>
      <c r="BF46" s="22">
        <v>0</v>
      </c>
      <c r="BG46" s="8">
        <v>0</v>
      </c>
      <c r="BH46" s="8">
        <v>0</v>
      </c>
      <c r="BI46" s="8">
        <f t="shared" si="7"/>
        <v>908.2</v>
      </c>
      <c r="BJ46" s="8">
        <f t="shared" si="8"/>
        <v>302.7</v>
      </c>
      <c r="BK46" s="8">
        <f t="shared" si="26"/>
        <v>170</v>
      </c>
      <c r="BL46" s="8">
        <f t="shared" si="27"/>
        <v>56.1612157251404</v>
      </c>
      <c r="BM46" s="34">
        <v>908.2</v>
      </c>
      <c r="BN46" s="22">
        <v>302.7</v>
      </c>
      <c r="BO46" s="34">
        <v>170</v>
      </c>
      <c r="BP46" s="8">
        <v>0</v>
      </c>
      <c r="BQ46" s="8">
        <v>0</v>
      </c>
      <c r="BR46" s="8">
        <v>0</v>
      </c>
      <c r="BS46" s="8">
        <v>0</v>
      </c>
      <c r="BT46" s="34">
        <v>0</v>
      </c>
      <c r="BU46" s="34">
        <v>0</v>
      </c>
      <c r="BV46" s="34">
        <v>0</v>
      </c>
      <c r="BW46" s="9">
        <v>0</v>
      </c>
      <c r="BX46" s="9">
        <v>0</v>
      </c>
      <c r="BY46" s="9">
        <v>0</v>
      </c>
      <c r="BZ46" s="22">
        <v>0</v>
      </c>
      <c r="CA46" s="8">
        <v>0</v>
      </c>
      <c r="CB46" s="34">
        <v>0</v>
      </c>
      <c r="CC46" s="8">
        <v>0</v>
      </c>
      <c r="CD46" s="25">
        <v>0</v>
      </c>
      <c r="CE46" s="34">
        <v>0</v>
      </c>
      <c r="CF46" s="8">
        <v>0</v>
      </c>
      <c r="CG46" s="25">
        <f t="shared" si="28"/>
        <v>0</v>
      </c>
      <c r="CH46" s="34">
        <v>0</v>
      </c>
      <c r="CI46" s="22">
        <v>0</v>
      </c>
      <c r="CJ46" s="8">
        <v>0</v>
      </c>
      <c r="CK46" s="22">
        <v>0</v>
      </c>
      <c r="CL46" s="25">
        <v>0</v>
      </c>
      <c r="CM46" s="8">
        <v>0</v>
      </c>
      <c r="CN46" s="8">
        <v>0</v>
      </c>
      <c r="CO46" s="34">
        <v>0</v>
      </c>
      <c r="CP46" s="8">
        <v>0</v>
      </c>
      <c r="CQ46" s="8">
        <v>0</v>
      </c>
      <c r="CR46" s="34">
        <v>0</v>
      </c>
      <c r="CS46" s="22">
        <v>100</v>
      </c>
      <c r="CT46" s="25">
        <f t="shared" si="29"/>
        <v>58.333333333333336</v>
      </c>
      <c r="CU46" s="34">
        <v>0</v>
      </c>
      <c r="CV46" s="25">
        <f>+CU46/CT46*100</f>
        <v>0</v>
      </c>
      <c r="CW46" s="8"/>
      <c r="CX46" s="8">
        <f t="shared" si="9"/>
        <v>7865.1</v>
      </c>
      <c r="CY46" s="8">
        <f t="shared" si="10"/>
        <v>3570.7666666666664</v>
      </c>
      <c r="CZ46" s="8">
        <f t="shared" si="30"/>
        <v>3714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34">
        <v>0</v>
      </c>
      <c r="DM46" s="8">
        <v>0</v>
      </c>
      <c r="DN46" s="8">
        <v>0</v>
      </c>
      <c r="DO46" s="8">
        <v>0</v>
      </c>
      <c r="DP46" s="34">
        <v>0</v>
      </c>
      <c r="DQ46" s="10">
        <v>0</v>
      </c>
      <c r="DR46" s="34">
        <v>0</v>
      </c>
      <c r="DS46" s="22">
        <v>0</v>
      </c>
      <c r="DT46" s="8">
        <v>0</v>
      </c>
      <c r="DU46" s="8">
        <f t="shared" si="12"/>
        <v>0</v>
      </c>
      <c r="DV46" s="34">
        <f t="shared" si="13"/>
        <v>0</v>
      </c>
    </row>
    <row r="47" spans="2:126" s="29" customFormat="1" ht="17.25" customHeight="1">
      <c r="B47" s="5">
        <v>39</v>
      </c>
      <c r="C47" s="27" t="s">
        <v>74</v>
      </c>
      <c r="D47" s="33">
        <v>153.7</v>
      </c>
      <c r="E47" s="28">
        <v>1158.4</v>
      </c>
      <c r="F47" s="8">
        <f t="shared" si="0"/>
        <v>11824</v>
      </c>
      <c r="G47" s="8">
        <f t="shared" si="1"/>
        <v>6854.033333333334</v>
      </c>
      <c r="H47" s="7">
        <f t="shared" si="14"/>
        <v>6859.432333333333</v>
      </c>
      <c r="I47" s="7">
        <f t="shared" si="15"/>
        <v>100.07877113718928</v>
      </c>
      <c r="J47" s="8">
        <f t="shared" si="2"/>
        <v>3120</v>
      </c>
      <c r="K47" s="8">
        <f t="shared" si="3"/>
        <v>1776.7</v>
      </c>
      <c r="L47" s="8">
        <f t="shared" si="4"/>
        <v>1782.099</v>
      </c>
      <c r="M47" s="8">
        <f t="shared" si="16"/>
        <v>100.30387797602296</v>
      </c>
      <c r="N47" s="8">
        <f t="shared" si="32"/>
        <v>600</v>
      </c>
      <c r="O47" s="8">
        <f t="shared" si="31"/>
        <v>350</v>
      </c>
      <c r="P47" s="8">
        <f t="shared" si="17"/>
        <v>353.107</v>
      </c>
      <c r="Q47" s="8">
        <f t="shared" si="18"/>
        <v>100.88771428571431</v>
      </c>
      <c r="R47" s="34">
        <v>0</v>
      </c>
      <c r="S47" s="25">
        <f t="shared" si="19"/>
        <v>0</v>
      </c>
      <c r="T47" s="34">
        <v>9.288</v>
      </c>
      <c r="U47" s="25">
        <v>0</v>
      </c>
      <c r="V47" s="32">
        <v>2000</v>
      </c>
      <c r="W47" s="22">
        <v>1166.7</v>
      </c>
      <c r="X47" s="34">
        <v>1137.042</v>
      </c>
      <c r="Y47" s="25">
        <f t="shared" si="21"/>
        <v>97.4579583440473</v>
      </c>
      <c r="Z47" s="22">
        <v>600</v>
      </c>
      <c r="AA47" s="22">
        <v>350</v>
      </c>
      <c r="AB47" s="34">
        <v>343.819</v>
      </c>
      <c r="AC47" s="25">
        <f t="shared" si="22"/>
        <v>98.23400000000001</v>
      </c>
      <c r="AD47" s="34">
        <v>20</v>
      </c>
      <c r="AE47" s="8">
        <v>10</v>
      </c>
      <c r="AF47" s="34">
        <v>5.9</v>
      </c>
      <c r="AG47" s="8">
        <f t="shared" si="23"/>
        <v>59.00000000000001</v>
      </c>
      <c r="AH47" s="22">
        <v>0</v>
      </c>
      <c r="AI47" s="8">
        <v>0</v>
      </c>
      <c r="AJ47" s="34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22">
        <v>8704</v>
      </c>
      <c r="AS47" s="25">
        <f t="shared" si="24"/>
        <v>5077.333333333334</v>
      </c>
      <c r="AT47" s="25">
        <v>5077.333333333334</v>
      </c>
      <c r="AU47" s="25">
        <f t="shared" si="25"/>
        <v>100</v>
      </c>
      <c r="AV47" s="22">
        <v>0</v>
      </c>
      <c r="AW47" s="22">
        <v>0</v>
      </c>
      <c r="AX47" s="22">
        <v>0</v>
      </c>
      <c r="AY47" s="25">
        <v>0</v>
      </c>
      <c r="AZ47" s="34">
        <v>0</v>
      </c>
      <c r="BA47" s="8">
        <v>0</v>
      </c>
      <c r="BB47" s="34">
        <v>0</v>
      </c>
      <c r="BC47" s="8">
        <v>0</v>
      </c>
      <c r="BD47" s="8">
        <v>0</v>
      </c>
      <c r="BE47" s="8">
        <v>0</v>
      </c>
      <c r="BF47" s="22">
        <v>0</v>
      </c>
      <c r="BG47" s="8">
        <v>0</v>
      </c>
      <c r="BH47" s="8">
        <v>0</v>
      </c>
      <c r="BI47" s="8">
        <f t="shared" si="7"/>
        <v>500</v>
      </c>
      <c r="BJ47" s="8">
        <f t="shared" si="8"/>
        <v>250</v>
      </c>
      <c r="BK47" s="8">
        <f t="shared" si="26"/>
        <v>280.05</v>
      </c>
      <c r="BL47" s="8">
        <f t="shared" si="27"/>
        <v>112.02000000000001</v>
      </c>
      <c r="BM47" s="34">
        <v>500</v>
      </c>
      <c r="BN47" s="22">
        <v>250</v>
      </c>
      <c r="BO47" s="34">
        <v>280.05</v>
      </c>
      <c r="BP47" s="8">
        <v>0</v>
      </c>
      <c r="BQ47" s="8">
        <v>0</v>
      </c>
      <c r="BR47" s="8">
        <v>0</v>
      </c>
      <c r="BS47" s="8">
        <v>0</v>
      </c>
      <c r="BT47" s="34">
        <v>0</v>
      </c>
      <c r="BU47" s="34">
        <v>0</v>
      </c>
      <c r="BV47" s="34">
        <v>0</v>
      </c>
      <c r="BW47" s="9">
        <v>0</v>
      </c>
      <c r="BX47" s="9">
        <v>0</v>
      </c>
      <c r="BY47" s="9">
        <v>0</v>
      </c>
      <c r="BZ47" s="22">
        <v>0</v>
      </c>
      <c r="CA47" s="8">
        <v>0</v>
      </c>
      <c r="CB47" s="34">
        <v>0</v>
      </c>
      <c r="CC47" s="8">
        <v>0</v>
      </c>
      <c r="CD47" s="25">
        <v>0</v>
      </c>
      <c r="CE47" s="34">
        <v>0</v>
      </c>
      <c r="CF47" s="8">
        <v>0</v>
      </c>
      <c r="CG47" s="25">
        <f t="shared" si="28"/>
        <v>0</v>
      </c>
      <c r="CH47" s="34">
        <v>6</v>
      </c>
      <c r="CI47" s="22">
        <v>0</v>
      </c>
      <c r="CJ47" s="8">
        <v>0</v>
      </c>
      <c r="CK47" s="22">
        <v>0</v>
      </c>
      <c r="CL47" s="25">
        <v>0</v>
      </c>
      <c r="CM47" s="8">
        <v>0</v>
      </c>
      <c r="CN47" s="8">
        <v>0</v>
      </c>
      <c r="CO47" s="34">
        <v>0</v>
      </c>
      <c r="CP47" s="8">
        <v>0</v>
      </c>
      <c r="CQ47" s="8">
        <v>0</v>
      </c>
      <c r="CR47" s="34">
        <v>0</v>
      </c>
      <c r="CS47" s="22">
        <v>0</v>
      </c>
      <c r="CT47" s="25">
        <f t="shared" si="29"/>
        <v>0</v>
      </c>
      <c r="CU47" s="34">
        <v>0</v>
      </c>
      <c r="CV47" s="25">
        <v>0</v>
      </c>
      <c r="CW47" s="8"/>
      <c r="CX47" s="8">
        <f t="shared" si="9"/>
        <v>11824</v>
      </c>
      <c r="CY47" s="8">
        <f t="shared" si="10"/>
        <v>6854.033333333334</v>
      </c>
      <c r="CZ47" s="8">
        <f t="shared" si="30"/>
        <v>6859.432333333333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34">
        <v>0</v>
      </c>
      <c r="DM47" s="8">
        <v>0</v>
      </c>
      <c r="DN47" s="8">
        <v>0</v>
      </c>
      <c r="DO47" s="8">
        <v>0</v>
      </c>
      <c r="DP47" s="34">
        <v>0</v>
      </c>
      <c r="DQ47" s="10">
        <v>0</v>
      </c>
      <c r="DR47" s="34">
        <v>0</v>
      </c>
      <c r="DS47" s="22">
        <v>0</v>
      </c>
      <c r="DT47" s="8">
        <v>0</v>
      </c>
      <c r="DU47" s="8">
        <f t="shared" si="12"/>
        <v>0</v>
      </c>
      <c r="DV47" s="34">
        <f t="shared" si="13"/>
        <v>0</v>
      </c>
    </row>
    <row r="48" spans="2:126" s="29" customFormat="1" ht="17.25" customHeight="1">
      <c r="B48" s="5">
        <v>40</v>
      </c>
      <c r="C48" s="27" t="s">
        <v>75</v>
      </c>
      <c r="D48" s="33">
        <v>24.4</v>
      </c>
      <c r="E48" s="31">
        <v>14</v>
      </c>
      <c r="F48" s="8">
        <f t="shared" si="0"/>
        <v>18694.275</v>
      </c>
      <c r="G48" s="8">
        <f t="shared" si="1"/>
        <v>10404.150000000001</v>
      </c>
      <c r="H48" s="7">
        <f t="shared" si="14"/>
        <v>9692.164999999997</v>
      </c>
      <c r="I48" s="7">
        <f t="shared" si="15"/>
        <v>93.15672111609305</v>
      </c>
      <c r="J48" s="8">
        <f t="shared" si="2"/>
        <v>4210</v>
      </c>
      <c r="K48" s="8">
        <f t="shared" si="3"/>
        <v>1955</v>
      </c>
      <c r="L48" s="8">
        <f t="shared" si="4"/>
        <v>1242.99</v>
      </c>
      <c r="M48" s="8">
        <f t="shared" si="16"/>
        <v>63.580051150895144</v>
      </c>
      <c r="N48" s="8">
        <f t="shared" si="32"/>
        <v>650</v>
      </c>
      <c r="O48" s="8">
        <f t="shared" si="31"/>
        <v>240</v>
      </c>
      <c r="P48" s="8">
        <f t="shared" si="17"/>
        <v>342.866</v>
      </c>
      <c r="Q48" s="8">
        <f t="shared" si="18"/>
        <v>142.86083333333332</v>
      </c>
      <c r="R48" s="34">
        <v>0</v>
      </c>
      <c r="S48" s="25">
        <f t="shared" si="19"/>
        <v>0</v>
      </c>
      <c r="T48" s="34">
        <v>3.252</v>
      </c>
      <c r="U48" s="25">
        <v>0</v>
      </c>
      <c r="V48" s="32">
        <v>2300</v>
      </c>
      <c r="W48" s="22">
        <v>1200</v>
      </c>
      <c r="X48" s="34">
        <v>810.424</v>
      </c>
      <c r="Y48" s="25">
        <f t="shared" si="21"/>
        <v>67.53533333333334</v>
      </c>
      <c r="Z48" s="22">
        <v>650</v>
      </c>
      <c r="AA48" s="22">
        <v>240</v>
      </c>
      <c r="AB48" s="34">
        <v>339.614</v>
      </c>
      <c r="AC48" s="25">
        <f t="shared" si="22"/>
        <v>141.50583333333333</v>
      </c>
      <c r="AD48" s="34">
        <v>60</v>
      </c>
      <c r="AE48" s="8">
        <v>15</v>
      </c>
      <c r="AF48" s="34">
        <v>9.9</v>
      </c>
      <c r="AG48" s="8">
        <f t="shared" si="23"/>
        <v>66</v>
      </c>
      <c r="AH48" s="22">
        <v>0</v>
      </c>
      <c r="AI48" s="8">
        <v>0</v>
      </c>
      <c r="AJ48" s="34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22">
        <v>14484.3</v>
      </c>
      <c r="AS48" s="25">
        <f t="shared" si="24"/>
        <v>8449.175</v>
      </c>
      <c r="AT48" s="25">
        <v>8449.175</v>
      </c>
      <c r="AU48" s="25">
        <f t="shared" si="25"/>
        <v>100</v>
      </c>
      <c r="AV48" s="25">
        <v>-0.024999999998726707</v>
      </c>
      <c r="AW48" s="25">
        <v>-0.024999999998726707</v>
      </c>
      <c r="AX48" s="25">
        <v>0</v>
      </c>
      <c r="AY48" s="25">
        <v>0</v>
      </c>
      <c r="AZ48" s="34">
        <v>0</v>
      </c>
      <c r="BA48" s="8">
        <v>0</v>
      </c>
      <c r="BB48" s="34">
        <v>0</v>
      </c>
      <c r="BC48" s="8">
        <v>0</v>
      </c>
      <c r="BD48" s="8">
        <v>0</v>
      </c>
      <c r="BE48" s="8">
        <v>0</v>
      </c>
      <c r="BF48" s="22">
        <v>0</v>
      </c>
      <c r="BG48" s="8">
        <v>0</v>
      </c>
      <c r="BH48" s="8">
        <v>0</v>
      </c>
      <c r="BI48" s="8">
        <f t="shared" si="7"/>
        <v>600</v>
      </c>
      <c r="BJ48" s="8">
        <f t="shared" si="8"/>
        <v>150</v>
      </c>
      <c r="BK48" s="8">
        <f t="shared" si="26"/>
        <v>79.8</v>
      </c>
      <c r="BL48" s="8">
        <f t="shared" si="27"/>
        <v>53.2</v>
      </c>
      <c r="BM48" s="34">
        <v>600</v>
      </c>
      <c r="BN48" s="22">
        <v>150</v>
      </c>
      <c r="BO48" s="34">
        <v>79.8</v>
      </c>
      <c r="BP48" s="8">
        <v>0</v>
      </c>
      <c r="BQ48" s="8">
        <v>0</v>
      </c>
      <c r="BR48" s="8">
        <v>0</v>
      </c>
      <c r="BS48" s="8">
        <v>0</v>
      </c>
      <c r="BT48" s="34">
        <v>0</v>
      </c>
      <c r="BU48" s="34">
        <v>0</v>
      </c>
      <c r="BV48" s="34">
        <v>0</v>
      </c>
      <c r="BW48" s="9">
        <v>0</v>
      </c>
      <c r="BX48" s="9">
        <v>0</v>
      </c>
      <c r="BY48" s="9">
        <v>0</v>
      </c>
      <c r="BZ48" s="22">
        <v>0</v>
      </c>
      <c r="CA48" s="8">
        <v>0</v>
      </c>
      <c r="CB48" s="34">
        <v>0</v>
      </c>
      <c r="CC48" s="8">
        <v>0</v>
      </c>
      <c r="CD48" s="25">
        <v>0</v>
      </c>
      <c r="CE48" s="34">
        <v>0</v>
      </c>
      <c r="CF48" s="8">
        <v>0</v>
      </c>
      <c r="CG48" s="25">
        <f t="shared" si="28"/>
        <v>0</v>
      </c>
      <c r="CH48" s="34">
        <v>0</v>
      </c>
      <c r="CI48" s="22">
        <v>0</v>
      </c>
      <c r="CJ48" s="8">
        <v>0</v>
      </c>
      <c r="CK48" s="22">
        <v>0</v>
      </c>
      <c r="CL48" s="25">
        <v>0</v>
      </c>
      <c r="CM48" s="8">
        <v>0</v>
      </c>
      <c r="CN48" s="8">
        <v>0</v>
      </c>
      <c r="CO48" s="34">
        <v>0</v>
      </c>
      <c r="CP48" s="8">
        <v>0</v>
      </c>
      <c r="CQ48" s="8">
        <v>0</v>
      </c>
      <c r="CR48" s="34">
        <v>0</v>
      </c>
      <c r="CS48" s="22">
        <v>600</v>
      </c>
      <c r="CT48" s="25">
        <f t="shared" si="29"/>
        <v>350</v>
      </c>
      <c r="CU48" s="34">
        <v>0</v>
      </c>
      <c r="CV48" s="25">
        <f>+CU48/CT48*100</f>
        <v>0</v>
      </c>
      <c r="CW48" s="8"/>
      <c r="CX48" s="8">
        <f t="shared" si="9"/>
        <v>18694.275</v>
      </c>
      <c r="CY48" s="8">
        <f t="shared" si="10"/>
        <v>10404.150000000001</v>
      </c>
      <c r="CZ48" s="8">
        <f t="shared" si="30"/>
        <v>9692.164999999997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34">
        <v>0</v>
      </c>
      <c r="DM48" s="8">
        <v>0</v>
      </c>
      <c r="DN48" s="8">
        <v>0</v>
      </c>
      <c r="DO48" s="8">
        <v>0</v>
      </c>
      <c r="DP48" s="34">
        <v>0</v>
      </c>
      <c r="DQ48" s="10">
        <v>0</v>
      </c>
      <c r="DR48" s="34">
        <v>0</v>
      </c>
      <c r="DS48" s="22">
        <v>0</v>
      </c>
      <c r="DT48" s="8">
        <v>0</v>
      </c>
      <c r="DU48" s="8">
        <f t="shared" si="12"/>
        <v>0</v>
      </c>
      <c r="DV48" s="34">
        <f t="shared" si="13"/>
        <v>0</v>
      </c>
    </row>
    <row r="49" spans="2:126" s="29" customFormat="1" ht="17.25" customHeight="1">
      <c r="B49" s="5">
        <v>41</v>
      </c>
      <c r="C49" s="27" t="s">
        <v>76</v>
      </c>
      <c r="D49" s="33">
        <v>75.4</v>
      </c>
      <c r="E49" s="31">
        <v>75.1</v>
      </c>
      <c r="F49" s="8">
        <f t="shared" si="0"/>
        <v>6130.6</v>
      </c>
      <c r="G49" s="8">
        <f t="shared" si="1"/>
        <v>3388.8333333333335</v>
      </c>
      <c r="H49" s="7">
        <f t="shared" si="14"/>
        <v>3212.9379999999996</v>
      </c>
      <c r="I49" s="7">
        <f t="shared" si="15"/>
        <v>94.80956081247231</v>
      </c>
      <c r="J49" s="8">
        <f t="shared" si="2"/>
        <v>1600</v>
      </c>
      <c r="K49" s="8">
        <f t="shared" si="3"/>
        <v>912.1</v>
      </c>
      <c r="L49" s="8">
        <f t="shared" si="4"/>
        <v>669.338</v>
      </c>
      <c r="M49" s="8">
        <f t="shared" si="16"/>
        <v>73.38427803968862</v>
      </c>
      <c r="N49" s="8">
        <f t="shared" si="32"/>
        <v>145</v>
      </c>
      <c r="O49" s="8">
        <f t="shared" si="31"/>
        <v>84.6</v>
      </c>
      <c r="P49" s="8">
        <f t="shared" si="17"/>
        <v>97.4</v>
      </c>
      <c r="Q49" s="8">
        <f t="shared" si="18"/>
        <v>115.13002364066196</v>
      </c>
      <c r="R49" s="34">
        <v>0</v>
      </c>
      <c r="S49" s="25">
        <f t="shared" si="19"/>
        <v>0</v>
      </c>
      <c r="T49" s="34">
        <v>0</v>
      </c>
      <c r="U49" s="25">
        <v>0</v>
      </c>
      <c r="V49" s="32">
        <v>1200</v>
      </c>
      <c r="W49" s="22">
        <v>700</v>
      </c>
      <c r="X49" s="34">
        <v>420.83</v>
      </c>
      <c r="Y49" s="25">
        <f t="shared" si="21"/>
        <v>60.11857142857142</v>
      </c>
      <c r="Z49" s="22">
        <v>145</v>
      </c>
      <c r="AA49" s="22">
        <v>84.6</v>
      </c>
      <c r="AB49" s="34">
        <v>97.4</v>
      </c>
      <c r="AC49" s="25">
        <f t="shared" si="22"/>
        <v>115.13002364066196</v>
      </c>
      <c r="AD49" s="34">
        <v>5</v>
      </c>
      <c r="AE49" s="8">
        <v>2.5</v>
      </c>
      <c r="AF49" s="34">
        <v>0</v>
      </c>
      <c r="AG49" s="8">
        <f t="shared" si="23"/>
        <v>0</v>
      </c>
      <c r="AH49" s="22">
        <v>0</v>
      </c>
      <c r="AI49" s="8">
        <v>0</v>
      </c>
      <c r="AJ49" s="34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22">
        <v>3500</v>
      </c>
      <c r="AS49" s="25">
        <f t="shared" si="24"/>
        <v>2041.6666666666667</v>
      </c>
      <c r="AT49" s="25">
        <v>2041.6666666666667</v>
      </c>
      <c r="AU49" s="25">
        <f t="shared" si="25"/>
        <v>100</v>
      </c>
      <c r="AV49" s="22">
        <v>1030.6</v>
      </c>
      <c r="AW49" s="25">
        <v>330.0666666666666</v>
      </c>
      <c r="AX49" s="25">
        <v>501.93333333333317</v>
      </c>
      <c r="AY49" s="25">
        <v>0</v>
      </c>
      <c r="AZ49" s="34">
        <v>0</v>
      </c>
      <c r="BA49" s="8">
        <v>0</v>
      </c>
      <c r="BB49" s="34">
        <v>0</v>
      </c>
      <c r="BC49" s="8">
        <v>0</v>
      </c>
      <c r="BD49" s="8">
        <v>0</v>
      </c>
      <c r="BE49" s="8">
        <v>0</v>
      </c>
      <c r="BF49" s="22">
        <v>0</v>
      </c>
      <c r="BG49" s="8">
        <v>0</v>
      </c>
      <c r="BH49" s="8">
        <v>0</v>
      </c>
      <c r="BI49" s="8">
        <f t="shared" si="7"/>
        <v>250</v>
      </c>
      <c r="BJ49" s="8">
        <f t="shared" si="8"/>
        <v>125</v>
      </c>
      <c r="BK49" s="8">
        <f t="shared" si="26"/>
        <v>151.108</v>
      </c>
      <c r="BL49" s="8">
        <f t="shared" si="27"/>
        <v>120.8864</v>
      </c>
      <c r="BM49" s="34">
        <v>40</v>
      </c>
      <c r="BN49" s="22">
        <v>20</v>
      </c>
      <c r="BO49" s="34">
        <v>33.508</v>
      </c>
      <c r="BP49" s="8">
        <v>0</v>
      </c>
      <c r="BQ49" s="8">
        <v>0</v>
      </c>
      <c r="BR49" s="8">
        <v>0</v>
      </c>
      <c r="BS49" s="8">
        <v>0</v>
      </c>
      <c r="BT49" s="34">
        <v>210</v>
      </c>
      <c r="BU49" s="22">
        <v>105</v>
      </c>
      <c r="BV49" s="34">
        <v>117.6</v>
      </c>
      <c r="BW49" s="9">
        <v>0</v>
      </c>
      <c r="BX49" s="9">
        <v>0</v>
      </c>
      <c r="BY49" s="9">
        <v>0</v>
      </c>
      <c r="BZ49" s="22">
        <v>0</v>
      </c>
      <c r="CA49" s="8">
        <v>0</v>
      </c>
      <c r="CB49" s="34">
        <v>0</v>
      </c>
      <c r="CC49" s="8">
        <v>0</v>
      </c>
      <c r="CD49" s="25">
        <v>0</v>
      </c>
      <c r="CE49" s="34">
        <v>0</v>
      </c>
      <c r="CF49" s="8">
        <v>0</v>
      </c>
      <c r="CG49" s="25">
        <f t="shared" si="28"/>
        <v>0</v>
      </c>
      <c r="CH49" s="34">
        <v>0</v>
      </c>
      <c r="CI49" s="22">
        <v>0</v>
      </c>
      <c r="CJ49" s="8">
        <v>0</v>
      </c>
      <c r="CK49" s="22">
        <v>0</v>
      </c>
      <c r="CL49" s="25">
        <v>0</v>
      </c>
      <c r="CM49" s="8">
        <v>0</v>
      </c>
      <c r="CN49" s="8">
        <v>0</v>
      </c>
      <c r="CO49" s="34">
        <v>0</v>
      </c>
      <c r="CP49" s="8">
        <v>0</v>
      </c>
      <c r="CQ49" s="8">
        <v>0</v>
      </c>
      <c r="CR49" s="34">
        <v>0</v>
      </c>
      <c r="CS49" s="22">
        <v>0</v>
      </c>
      <c r="CT49" s="25">
        <f t="shared" si="29"/>
        <v>0</v>
      </c>
      <c r="CU49" s="34">
        <v>0</v>
      </c>
      <c r="CV49" s="25">
        <v>0</v>
      </c>
      <c r="CW49" s="8"/>
      <c r="CX49" s="8">
        <f t="shared" si="9"/>
        <v>6130.6</v>
      </c>
      <c r="CY49" s="8">
        <f t="shared" si="10"/>
        <v>3388.8333333333335</v>
      </c>
      <c r="CZ49" s="8">
        <f t="shared" si="30"/>
        <v>3212.9379999999996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34">
        <v>0</v>
      </c>
      <c r="DM49" s="8">
        <v>0</v>
      </c>
      <c r="DN49" s="8">
        <v>0</v>
      </c>
      <c r="DO49" s="8">
        <v>0</v>
      </c>
      <c r="DP49" s="34">
        <v>0</v>
      </c>
      <c r="DQ49" s="10">
        <v>0</v>
      </c>
      <c r="DR49" s="34">
        <v>0</v>
      </c>
      <c r="DS49" s="22">
        <v>0</v>
      </c>
      <c r="DT49" s="8">
        <v>0</v>
      </c>
      <c r="DU49" s="8">
        <f t="shared" si="12"/>
        <v>0</v>
      </c>
      <c r="DV49" s="34">
        <f t="shared" si="13"/>
        <v>0</v>
      </c>
    </row>
    <row r="50" spans="2:126" s="29" customFormat="1" ht="17.25" customHeight="1">
      <c r="B50" s="5">
        <v>42</v>
      </c>
      <c r="C50" s="27" t="s">
        <v>77</v>
      </c>
      <c r="D50" s="33">
        <v>1148.7</v>
      </c>
      <c r="E50" s="35">
        <v>1099.1</v>
      </c>
      <c r="F50" s="8">
        <f t="shared" si="0"/>
        <v>14388.6</v>
      </c>
      <c r="G50" s="8">
        <f t="shared" si="1"/>
        <v>7597.55</v>
      </c>
      <c r="H50" s="7">
        <f t="shared" si="14"/>
        <v>7952.407</v>
      </c>
      <c r="I50" s="7">
        <f t="shared" si="15"/>
        <v>104.6706767313147</v>
      </c>
      <c r="J50" s="8">
        <f t="shared" si="2"/>
        <v>3030</v>
      </c>
      <c r="K50" s="8">
        <f t="shared" si="3"/>
        <v>971.7</v>
      </c>
      <c r="L50" s="8">
        <f t="shared" si="4"/>
        <v>1326.557</v>
      </c>
      <c r="M50" s="8">
        <f t="shared" si="16"/>
        <v>136.5191931666152</v>
      </c>
      <c r="N50" s="8">
        <f t="shared" si="32"/>
        <v>500</v>
      </c>
      <c r="O50" s="8">
        <f t="shared" si="31"/>
        <v>290</v>
      </c>
      <c r="P50" s="8">
        <f t="shared" si="17"/>
        <v>525.807</v>
      </c>
      <c r="Q50" s="8">
        <f t="shared" si="18"/>
        <v>181.31275862068966</v>
      </c>
      <c r="R50" s="34">
        <v>0</v>
      </c>
      <c r="S50" s="25">
        <f t="shared" si="19"/>
        <v>0</v>
      </c>
      <c r="T50" s="34">
        <v>0.216</v>
      </c>
      <c r="U50" s="25">
        <v>0</v>
      </c>
      <c r="V50" s="32">
        <v>1700</v>
      </c>
      <c r="W50" s="22">
        <v>320</v>
      </c>
      <c r="X50" s="34">
        <v>343.15</v>
      </c>
      <c r="Y50" s="25">
        <f t="shared" si="21"/>
        <v>107.234375</v>
      </c>
      <c r="Z50" s="22">
        <v>500</v>
      </c>
      <c r="AA50" s="22">
        <v>290</v>
      </c>
      <c r="AB50" s="34">
        <v>525.591</v>
      </c>
      <c r="AC50" s="25">
        <f t="shared" si="22"/>
        <v>181.23827586206897</v>
      </c>
      <c r="AD50" s="34">
        <v>20</v>
      </c>
      <c r="AE50" s="8">
        <v>11.7</v>
      </c>
      <c r="AF50" s="34">
        <v>93.7</v>
      </c>
      <c r="AG50" s="8">
        <f t="shared" si="23"/>
        <v>800.8547008547008</v>
      </c>
      <c r="AH50" s="22">
        <v>0</v>
      </c>
      <c r="AI50" s="8">
        <v>0</v>
      </c>
      <c r="AJ50" s="34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22">
        <v>11358.6</v>
      </c>
      <c r="AS50" s="25">
        <f t="shared" si="24"/>
        <v>6625.85</v>
      </c>
      <c r="AT50" s="25">
        <v>6625.85</v>
      </c>
      <c r="AU50" s="25">
        <f t="shared" si="25"/>
        <v>100</v>
      </c>
      <c r="AV50" s="22">
        <v>0</v>
      </c>
      <c r="AW50" s="25">
        <v>0</v>
      </c>
      <c r="AX50" s="25">
        <v>0</v>
      </c>
      <c r="AY50" s="25">
        <v>0</v>
      </c>
      <c r="AZ50" s="34">
        <v>0</v>
      </c>
      <c r="BA50" s="8">
        <v>0</v>
      </c>
      <c r="BB50" s="34">
        <v>0</v>
      </c>
      <c r="BC50" s="8">
        <v>0</v>
      </c>
      <c r="BD50" s="8">
        <v>0</v>
      </c>
      <c r="BE50" s="8">
        <v>0</v>
      </c>
      <c r="BF50" s="22">
        <v>0</v>
      </c>
      <c r="BG50" s="8">
        <v>0</v>
      </c>
      <c r="BH50" s="8">
        <v>0</v>
      </c>
      <c r="BI50" s="8">
        <f t="shared" si="7"/>
        <v>810</v>
      </c>
      <c r="BJ50" s="8">
        <f t="shared" si="8"/>
        <v>350</v>
      </c>
      <c r="BK50" s="8">
        <f t="shared" si="26"/>
        <v>363.9</v>
      </c>
      <c r="BL50" s="8">
        <f t="shared" si="27"/>
        <v>103.97142857142856</v>
      </c>
      <c r="BM50" s="34">
        <v>810</v>
      </c>
      <c r="BN50" s="22">
        <v>350</v>
      </c>
      <c r="BO50" s="34">
        <v>363.9</v>
      </c>
      <c r="BP50" s="8">
        <v>0</v>
      </c>
      <c r="BQ50" s="8">
        <v>0</v>
      </c>
      <c r="BR50" s="8">
        <v>0</v>
      </c>
      <c r="BS50" s="8">
        <v>0</v>
      </c>
      <c r="BT50" s="34">
        <v>0</v>
      </c>
      <c r="BU50" s="22">
        <v>0</v>
      </c>
      <c r="BV50" s="34">
        <v>0</v>
      </c>
      <c r="BW50" s="9">
        <v>0</v>
      </c>
      <c r="BX50" s="9">
        <v>0</v>
      </c>
      <c r="BY50" s="9">
        <v>0</v>
      </c>
      <c r="BZ50" s="22">
        <v>0</v>
      </c>
      <c r="CA50" s="8">
        <v>0</v>
      </c>
      <c r="CB50" s="34">
        <v>0</v>
      </c>
      <c r="CC50" s="8">
        <v>0</v>
      </c>
      <c r="CD50" s="25">
        <v>0</v>
      </c>
      <c r="CE50" s="34">
        <v>0</v>
      </c>
      <c r="CF50" s="8">
        <v>0</v>
      </c>
      <c r="CG50" s="25">
        <f t="shared" si="28"/>
        <v>0</v>
      </c>
      <c r="CH50" s="34">
        <v>0</v>
      </c>
      <c r="CI50" s="22">
        <v>0</v>
      </c>
      <c r="CJ50" s="8">
        <v>0</v>
      </c>
      <c r="CK50" s="22">
        <v>0</v>
      </c>
      <c r="CL50" s="25">
        <v>0</v>
      </c>
      <c r="CM50" s="8">
        <v>0</v>
      </c>
      <c r="CN50" s="8">
        <v>0</v>
      </c>
      <c r="CO50" s="34">
        <v>0</v>
      </c>
      <c r="CP50" s="8">
        <v>0</v>
      </c>
      <c r="CQ50" s="8">
        <v>0</v>
      </c>
      <c r="CR50" s="34">
        <v>0</v>
      </c>
      <c r="CS50" s="22">
        <v>0</v>
      </c>
      <c r="CT50" s="25">
        <f t="shared" si="29"/>
        <v>0</v>
      </c>
      <c r="CU50" s="34">
        <v>0</v>
      </c>
      <c r="CV50" s="25">
        <v>0</v>
      </c>
      <c r="CW50" s="8"/>
      <c r="CX50" s="8">
        <f t="shared" si="9"/>
        <v>14388.6</v>
      </c>
      <c r="CY50" s="8">
        <f t="shared" si="10"/>
        <v>7597.55</v>
      </c>
      <c r="CZ50" s="8">
        <f t="shared" si="30"/>
        <v>7952.407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34">
        <v>0</v>
      </c>
      <c r="DM50" s="8">
        <v>0</v>
      </c>
      <c r="DN50" s="8">
        <v>0</v>
      </c>
      <c r="DO50" s="8">
        <v>0</v>
      </c>
      <c r="DP50" s="34">
        <v>0</v>
      </c>
      <c r="DQ50" s="10">
        <v>0</v>
      </c>
      <c r="DR50" s="34">
        <v>0</v>
      </c>
      <c r="DS50" s="22">
        <v>0</v>
      </c>
      <c r="DT50" s="8">
        <v>0</v>
      </c>
      <c r="DU50" s="8">
        <f t="shared" si="12"/>
        <v>0</v>
      </c>
      <c r="DV50" s="34">
        <f t="shared" si="13"/>
        <v>0</v>
      </c>
    </row>
    <row r="51" spans="2:126" s="29" customFormat="1" ht="17.25" customHeight="1">
      <c r="B51" s="5">
        <v>43</v>
      </c>
      <c r="C51" s="27" t="s">
        <v>78</v>
      </c>
      <c r="D51" s="33">
        <v>1.5</v>
      </c>
      <c r="E51" s="36">
        <v>1001.4</v>
      </c>
      <c r="F51" s="8">
        <f t="shared" si="0"/>
        <v>220010.675</v>
      </c>
      <c r="G51" s="8">
        <f t="shared" si="1"/>
        <v>116530.46041666667</v>
      </c>
      <c r="H51" s="7">
        <f t="shared" si="14"/>
        <v>111108.67440000002</v>
      </c>
      <c r="I51" s="7">
        <f t="shared" si="15"/>
        <v>95.34732292545614</v>
      </c>
      <c r="J51" s="8">
        <f t="shared" si="2"/>
        <v>111392.275</v>
      </c>
      <c r="K51" s="8">
        <f t="shared" si="3"/>
        <v>58725.743749999994</v>
      </c>
      <c r="L51" s="8">
        <f t="shared" si="4"/>
        <v>51458.9594</v>
      </c>
      <c r="M51" s="8">
        <f t="shared" si="16"/>
        <v>87.62589643660324</v>
      </c>
      <c r="N51" s="8">
        <f t="shared" si="32"/>
        <v>34674</v>
      </c>
      <c r="O51" s="8">
        <f t="shared" si="31"/>
        <v>17418</v>
      </c>
      <c r="P51" s="8">
        <f t="shared" si="17"/>
        <v>20243.586199999998</v>
      </c>
      <c r="Q51" s="8">
        <f t="shared" si="18"/>
        <v>116.22221954300147</v>
      </c>
      <c r="R51" s="34">
        <v>11534</v>
      </c>
      <c r="S51" s="25">
        <f t="shared" si="19"/>
        <v>6728.166666666666</v>
      </c>
      <c r="T51" s="34">
        <v>10198.6012</v>
      </c>
      <c r="U51" s="25">
        <f t="shared" si="20"/>
        <v>151.580686170081</v>
      </c>
      <c r="V51" s="32">
        <v>9963</v>
      </c>
      <c r="W51" s="22">
        <v>4390</v>
      </c>
      <c r="X51" s="34">
        <v>4659.8344</v>
      </c>
      <c r="Y51" s="25">
        <f t="shared" si="21"/>
        <v>106.146569476082</v>
      </c>
      <c r="Z51" s="22">
        <v>23140</v>
      </c>
      <c r="AA51" s="22">
        <f>17418-S51</f>
        <v>10689.833333333334</v>
      </c>
      <c r="AB51" s="34">
        <v>10044.985</v>
      </c>
      <c r="AC51" s="25">
        <f t="shared" si="22"/>
        <v>93.96764838865589</v>
      </c>
      <c r="AD51" s="34">
        <v>8799.6</v>
      </c>
      <c r="AE51" s="8">
        <v>4837</v>
      </c>
      <c r="AF51" s="34">
        <v>4711.27</v>
      </c>
      <c r="AG51" s="8">
        <f t="shared" si="23"/>
        <v>97.40066156708704</v>
      </c>
      <c r="AH51" s="22">
        <v>500</v>
      </c>
      <c r="AI51" s="8">
        <f>+AH51/12*6</f>
        <v>250</v>
      </c>
      <c r="AJ51" s="34">
        <v>249.2</v>
      </c>
      <c r="AK51" s="8">
        <f>+AJ51/AI51*100</f>
        <v>99.67999999999999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22">
        <v>64489.9</v>
      </c>
      <c r="AS51" s="25">
        <f t="shared" si="24"/>
        <v>37619.10833333334</v>
      </c>
      <c r="AT51" s="25">
        <v>37619.10833333334</v>
      </c>
      <c r="AU51" s="25">
        <f t="shared" si="25"/>
        <v>100</v>
      </c>
      <c r="AV51" s="22">
        <v>29541.6</v>
      </c>
      <c r="AW51" s="25">
        <v>11807.608333333334</v>
      </c>
      <c r="AX51" s="25">
        <v>14272.691666666666</v>
      </c>
      <c r="AY51" s="25">
        <v>0</v>
      </c>
      <c r="AZ51" s="34">
        <v>0</v>
      </c>
      <c r="BA51" s="8">
        <v>0</v>
      </c>
      <c r="BB51" s="34">
        <v>0</v>
      </c>
      <c r="BC51" s="8">
        <v>0</v>
      </c>
      <c r="BD51" s="8">
        <v>0</v>
      </c>
      <c r="BE51" s="8">
        <v>0</v>
      </c>
      <c r="BF51" s="22">
        <v>0</v>
      </c>
      <c r="BG51" s="8">
        <v>0</v>
      </c>
      <c r="BH51" s="8">
        <v>0</v>
      </c>
      <c r="BI51" s="8">
        <f t="shared" si="7"/>
        <v>8886</v>
      </c>
      <c r="BJ51" s="8">
        <f t="shared" si="8"/>
        <v>3648</v>
      </c>
      <c r="BK51" s="8">
        <f t="shared" si="26"/>
        <v>3557.7237999999998</v>
      </c>
      <c r="BL51" s="8">
        <f t="shared" si="27"/>
        <v>97.52532346491228</v>
      </c>
      <c r="BM51" s="34">
        <v>3778</v>
      </c>
      <c r="BN51" s="22">
        <v>1470</v>
      </c>
      <c r="BO51" s="34">
        <v>1728.2738</v>
      </c>
      <c r="BP51" s="8">
        <v>0</v>
      </c>
      <c r="BQ51" s="8">
        <v>0</v>
      </c>
      <c r="BR51" s="8">
        <v>0</v>
      </c>
      <c r="BS51" s="8">
        <v>0</v>
      </c>
      <c r="BT51" s="34">
        <v>5108</v>
      </c>
      <c r="BU51" s="22">
        <f>2139+48-9</f>
        <v>2178</v>
      </c>
      <c r="BV51" s="34">
        <v>1829.45</v>
      </c>
      <c r="BW51" s="9">
        <v>0</v>
      </c>
      <c r="BX51" s="9">
        <v>0</v>
      </c>
      <c r="BY51" s="9">
        <v>0</v>
      </c>
      <c r="BZ51" s="22">
        <v>14586.9</v>
      </c>
      <c r="CA51" s="8">
        <v>6200</v>
      </c>
      <c r="CB51" s="34">
        <v>7757.915</v>
      </c>
      <c r="CC51" s="8">
        <v>0</v>
      </c>
      <c r="CD51" s="25">
        <v>0</v>
      </c>
      <c r="CE51" s="34">
        <v>0</v>
      </c>
      <c r="CF51" s="8">
        <v>1750</v>
      </c>
      <c r="CG51" s="25">
        <f t="shared" si="28"/>
        <v>1020.8333333333334</v>
      </c>
      <c r="CH51" s="34">
        <v>639.5</v>
      </c>
      <c r="CI51" s="22">
        <f>+CH51/CG51*100</f>
        <v>62.64489795918367</v>
      </c>
      <c r="CJ51" s="8">
        <v>256.4</v>
      </c>
      <c r="CK51" s="22">
        <v>0</v>
      </c>
      <c r="CL51" s="25">
        <v>0</v>
      </c>
      <c r="CM51" s="8">
        <v>0</v>
      </c>
      <c r="CN51" s="8">
        <v>0</v>
      </c>
      <c r="CO51" s="34">
        <v>0</v>
      </c>
      <c r="CP51" s="8">
        <v>0</v>
      </c>
      <c r="CQ51" s="8">
        <v>0</v>
      </c>
      <c r="CR51" s="34">
        <v>0</v>
      </c>
      <c r="CS51" s="22">
        <v>46563.275</v>
      </c>
      <c r="CT51" s="25">
        <f t="shared" si="29"/>
        <v>27161.910416666666</v>
      </c>
      <c r="CU51" s="34">
        <v>17397.845</v>
      </c>
      <c r="CV51" s="25">
        <f>+CU51/CT51*100</f>
        <v>64.05236131448474</v>
      </c>
      <c r="CW51" s="8"/>
      <c r="CX51" s="8">
        <f t="shared" si="9"/>
        <v>220010.675</v>
      </c>
      <c r="CY51" s="8">
        <f t="shared" si="10"/>
        <v>116530.46041666667</v>
      </c>
      <c r="CZ51" s="8">
        <f t="shared" si="30"/>
        <v>111108.67440000002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34">
        <v>0</v>
      </c>
      <c r="DM51" s="8">
        <v>0</v>
      </c>
      <c r="DN51" s="8">
        <v>0</v>
      </c>
      <c r="DO51" s="8">
        <v>0</v>
      </c>
      <c r="DP51" s="34">
        <v>0</v>
      </c>
      <c r="DQ51" s="10">
        <v>0</v>
      </c>
      <c r="DR51" s="34">
        <v>0</v>
      </c>
      <c r="DS51" s="22">
        <v>0</v>
      </c>
      <c r="DT51" s="8">
        <v>0</v>
      </c>
      <c r="DU51" s="8">
        <f t="shared" si="12"/>
        <v>0</v>
      </c>
      <c r="DV51" s="34">
        <f t="shared" si="13"/>
        <v>0</v>
      </c>
    </row>
    <row r="52" spans="2:126" s="29" customFormat="1" ht="17.25" customHeight="1">
      <c r="B52" s="5">
        <v>44</v>
      </c>
      <c r="C52" s="27" t="s">
        <v>79</v>
      </c>
      <c r="D52" s="33">
        <v>1875.3</v>
      </c>
      <c r="E52" s="35">
        <v>38859.4</v>
      </c>
      <c r="F52" s="8">
        <f>CX52+DT52-DP52</f>
        <v>83204.3</v>
      </c>
      <c r="G52" s="8">
        <f t="shared" si="1"/>
        <v>48835.825</v>
      </c>
      <c r="H52" s="7">
        <f t="shared" si="14"/>
        <v>48394.206</v>
      </c>
      <c r="I52" s="7">
        <f t="shared" si="15"/>
        <v>99.09570689140605</v>
      </c>
      <c r="J52" s="8">
        <f t="shared" si="2"/>
        <v>66994</v>
      </c>
      <c r="K52" s="8">
        <f t="shared" si="3"/>
        <v>39079.816666666666</v>
      </c>
      <c r="L52" s="8">
        <f t="shared" si="4"/>
        <v>38938.206</v>
      </c>
      <c r="M52" s="8">
        <f t="shared" si="16"/>
        <v>99.6376373311202</v>
      </c>
      <c r="N52" s="8">
        <f t="shared" si="32"/>
        <v>1160</v>
      </c>
      <c r="O52" s="8">
        <f t="shared" si="31"/>
        <v>676.7</v>
      </c>
      <c r="P52" s="8">
        <f t="shared" si="17"/>
        <v>747.359</v>
      </c>
      <c r="Q52" s="8">
        <f t="shared" si="18"/>
        <v>110.44170237919315</v>
      </c>
      <c r="R52" s="34">
        <v>80</v>
      </c>
      <c r="S52" s="25">
        <f t="shared" si="19"/>
        <v>46.66666666666667</v>
      </c>
      <c r="T52" s="34">
        <v>16.768</v>
      </c>
      <c r="U52" s="25">
        <f t="shared" si="20"/>
        <v>35.93142857142857</v>
      </c>
      <c r="V52" s="26">
        <v>3100</v>
      </c>
      <c r="W52" s="25">
        <v>1808.3</v>
      </c>
      <c r="X52" s="34">
        <v>1586.12</v>
      </c>
      <c r="Y52" s="25">
        <f t="shared" si="21"/>
        <v>87.71332190455124</v>
      </c>
      <c r="Z52" s="25">
        <v>1080</v>
      </c>
      <c r="AA52" s="25">
        <f>676.7-S52</f>
        <v>630.0333333333334</v>
      </c>
      <c r="AB52" s="34">
        <v>730.591</v>
      </c>
      <c r="AC52" s="25">
        <f t="shared" si="22"/>
        <v>115.96068991058672</v>
      </c>
      <c r="AD52" s="34">
        <v>89</v>
      </c>
      <c r="AE52" s="8">
        <v>51.9</v>
      </c>
      <c r="AF52" s="34">
        <v>0</v>
      </c>
      <c r="AG52" s="8">
        <f t="shared" si="23"/>
        <v>0</v>
      </c>
      <c r="AH52" s="22">
        <v>0</v>
      </c>
      <c r="AI52" s="8">
        <v>0</v>
      </c>
      <c r="AJ52" s="34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25">
        <v>16210.3</v>
      </c>
      <c r="AS52" s="25">
        <f t="shared" si="24"/>
        <v>9456.008333333333</v>
      </c>
      <c r="AT52" s="25">
        <v>9456.008333333333</v>
      </c>
      <c r="AU52" s="25">
        <f t="shared" si="25"/>
        <v>100</v>
      </c>
      <c r="AV52" s="25">
        <v>0</v>
      </c>
      <c r="AW52" s="25">
        <v>0</v>
      </c>
      <c r="AX52" s="25">
        <v>-0.008333333333212067</v>
      </c>
      <c r="AY52" s="25">
        <v>0</v>
      </c>
      <c r="AZ52" s="34">
        <v>0</v>
      </c>
      <c r="BA52" s="8">
        <v>0</v>
      </c>
      <c r="BB52" s="34">
        <v>0</v>
      </c>
      <c r="BC52" s="8">
        <v>0</v>
      </c>
      <c r="BD52" s="8">
        <v>0</v>
      </c>
      <c r="BE52" s="8">
        <v>0</v>
      </c>
      <c r="BF52" s="22">
        <v>0</v>
      </c>
      <c r="BG52" s="8">
        <v>0</v>
      </c>
      <c r="BH52" s="8">
        <v>0</v>
      </c>
      <c r="BI52" s="8">
        <f t="shared" si="7"/>
        <v>62400</v>
      </c>
      <c r="BJ52" s="8">
        <f t="shared" si="8"/>
        <v>36400</v>
      </c>
      <c r="BK52" s="8">
        <f t="shared" si="26"/>
        <v>36579.727</v>
      </c>
      <c r="BL52" s="8">
        <f t="shared" si="27"/>
        <v>100.49375549450549</v>
      </c>
      <c r="BM52" s="34">
        <v>62000</v>
      </c>
      <c r="BN52" s="25">
        <v>36100</v>
      </c>
      <c r="BO52" s="34">
        <v>36579.727</v>
      </c>
      <c r="BP52" s="8">
        <v>0</v>
      </c>
      <c r="BQ52" s="8">
        <v>0</v>
      </c>
      <c r="BR52" s="8">
        <v>0</v>
      </c>
      <c r="BS52" s="8">
        <v>0</v>
      </c>
      <c r="BT52" s="34">
        <v>400</v>
      </c>
      <c r="BU52" s="25">
        <v>300</v>
      </c>
      <c r="BV52" s="34">
        <v>0</v>
      </c>
      <c r="BW52" s="9">
        <v>0</v>
      </c>
      <c r="BX52" s="9">
        <v>0</v>
      </c>
      <c r="BY52" s="9">
        <v>0</v>
      </c>
      <c r="BZ52" s="25">
        <v>0</v>
      </c>
      <c r="CA52" s="8">
        <v>0</v>
      </c>
      <c r="CB52" s="34">
        <v>0</v>
      </c>
      <c r="CC52" s="8">
        <v>0</v>
      </c>
      <c r="CD52" s="25">
        <v>0</v>
      </c>
      <c r="CE52" s="34">
        <v>0</v>
      </c>
      <c r="CF52" s="8">
        <v>45</v>
      </c>
      <c r="CG52" s="25">
        <f t="shared" si="28"/>
        <v>26.25</v>
      </c>
      <c r="CH52" s="34">
        <v>25</v>
      </c>
      <c r="CI52" s="22">
        <f>+CH52/CG52*100</f>
        <v>95.23809523809523</v>
      </c>
      <c r="CJ52" s="8">
        <v>0</v>
      </c>
      <c r="CK52" s="22">
        <v>0</v>
      </c>
      <c r="CL52" s="25">
        <v>0</v>
      </c>
      <c r="CM52" s="8">
        <v>0</v>
      </c>
      <c r="CN52" s="8">
        <v>0</v>
      </c>
      <c r="CO52" s="34">
        <v>0</v>
      </c>
      <c r="CP52" s="8">
        <v>0</v>
      </c>
      <c r="CQ52" s="8">
        <v>0</v>
      </c>
      <c r="CR52" s="34">
        <v>0</v>
      </c>
      <c r="CS52" s="22">
        <v>200</v>
      </c>
      <c r="CT52" s="25">
        <f t="shared" si="29"/>
        <v>116.66666666666667</v>
      </c>
      <c r="CU52" s="34">
        <v>0</v>
      </c>
      <c r="CV52" s="25">
        <f>+CU52/CT52*100</f>
        <v>0</v>
      </c>
      <c r="CW52" s="8"/>
      <c r="CX52" s="8">
        <f t="shared" si="9"/>
        <v>83204.3</v>
      </c>
      <c r="CY52" s="8">
        <f t="shared" si="10"/>
        <v>48835.825</v>
      </c>
      <c r="CZ52" s="8">
        <f t="shared" si="30"/>
        <v>48394.206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34">
        <v>0</v>
      </c>
      <c r="DM52" s="8">
        <v>0</v>
      </c>
      <c r="DN52" s="8">
        <v>0</v>
      </c>
      <c r="DO52" s="8">
        <v>0</v>
      </c>
      <c r="DP52" s="34">
        <v>16000</v>
      </c>
      <c r="DQ52" s="10">
        <v>0</v>
      </c>
      <c r="DR52" s="34">
        <v>16000</v>
      </c>
      <c r="DS52" s="25">
        <v>0</v>
      </c>
      <c r="DT52" s="8">
        <v>16000</v>
      </c>
      <c r="DU52" s="8">
        <f t="shared" si="12"/>
        <v>0</v>
      </c>
      <c r="DV52" s="34">
        <f t="shared" si="13"/>
        <v>16000</v>
      </c>
    </row>
    <row r="53" spans="2:126" s="18" customFormat="1" ht="27" customHeight="1">
      <c r="B53" s="84" t="s">
        <v>25</v>
      </c>
      <c r="C53" s="84"/>
      <c r="D53" s="23">
        <f>SUM(D9:D52)</f>
        <v>77576.8</v>
      </c>
      <c r="E53" s="23">
        <f aca="true" t="shared" si="33" ref="E53:BT53">SUM(E9:E52)</f>
        <v>297403.3</v>
      </c>
      <c r="F53" s="23">
        <f t="shared" si="33"/>
        <v>1664117.193066667</v>
      </c>
      <c r="G53" s="23">
        <f t="shared" si="33"/>
        <v>896717.71625</v>
      </c>
      <c r="H53" s="7">
        <f t="shared" si="14"/>
        <v>930657.8222333334</v>
      </c>
      <c r="I53" s="7">
        <f t="shared" si="15"/>
        <v>103.78492644544461</v>
      </c>
      <c r="J53" s="23">
        <f t="shared" si="33"/>
        <v>614275.8944</v>
      </c>
      <c r="K53" s="23">
        <f t="shared" si="33"/>
        <v>309817.60791666666</v>
      </c>
      <c r="L53" s="8">
        <f>SUM(L9:L52)</f>
        <v>332594.5739</v>
      </c>
      <c r="M53" s="8">
        <f t="shared" si="16"/>
        <v>107.35173385931628</v>
      </c>
      <c r="N53" s="23">
        <f t="shared" si="33"/>
        <v>136343.6</v>
      </c>
      <c r="O53" s="23">
        <f t="shared" si="33"/>
        <v>64951.7</v>
      </c>
      <c r="P53" s="8">
        <f t="shared" si="17"/>
        <v>80392.6022</v>
      </c>
      <c r="Q53" s="8">
        <f t="shared" si="18"/>
        <v>123.77289924667099</v>
      </c>
      <c r="R53" s="23">
        <f t="shared" si="33"/>
        <v>35478.3</v>
      </c>
      <c r="S53" s="23">
        <f t="shared" si="33"/>
        <v>20695.675</v>
      </c>
      <c r="T53" s="23">
        <f t="shared" si="33"/>
        <v>15696.323999999999</v>
      </c>
      <c r="U53" s="25">
        <f t="shared" si="20"/>
        <v>75.84349870202348</v>
      </c>
      <c r="V53" s="23">
        <v>69012.5</v>
      </c>
      <c r="W53" s="23">
        <f t="shared" si="33"/>
        <v>28810</v>
      </c>
      <c r="X53" s="23">
        <f t="shared" si="33"/>
        <v>29339.821100000005</v>
      </c>
      <c r="Y53" s="25">
        <f t="shared" si="21"/>
        <v>101.83901804928846</v>
      </c>
      <c r="Z53" s="23">
        <f t="shared" si="33"/>
        <v>100865.29999999999</v>
      </c>
      <c r="AA53" s="23">
        <f t="shared" si="33"/>
        <v>44256.024999999994</v>
      </c>
      <c r="AB53" s="23">
        <f t="shared" si="33"/>
        <v>64696.2782</v>
      </c>
      <c r="AC53" s="25">
        <f t="shared" si="22"/>
        <v>146.1863739456944</v>
      </c>
      <c r="AD53" s="23">
        <f t="shared" si="33"/>
        <v>20797</v>
      </c>
      <c r="AE53" s="23">
        <f t="shared" si="33"/>
        <v>10873.499999999998</v>
      </c>
      <c r="AF53" s="23">
        <f>SUM(AF9:AF52)</f>
        <v>14565.738800000001</v>
      </c>
      <c r="AG53" s="8">
        <f t="shared" si="23"/>
        <v>133.9563047776705</v>
      </c>
      <c r="AH53" s="23">
        <f t="shared" si="33"/>
        <v>6900</v>
      </c>
      <c r="AI53" s="23">
        <f t="shared" si="33"/>
        <v>3450</v>
      </c>
      <c r="AJ53" s="23">
        <f t="shared" si="33"/>
        <v>3532</v>
      </c>
      <c r="AK53" s="23">
        <f>+AJ53/AI53*100</f>
        <v>102.37681159420289</v>
      </c>
      <c r="AL53" s="23">
        <v>0</v>
      </c>
      <c r="AM53" s="8">
        <v>0</v>
      </c>
      <c r="AN53" s="8">
        <v>0</v>
      </c>
      <c r="AO53" s="23">
        <f t="shared" si="33"/>
        <v>0</v>
      </c>
      <c r="AP53" s="23">
        <f t="shared" si="33"/>
        <v>0</v>
      </c>
      <c r="AQ53" s="8">
        <v>0</v>
      </c>
      <c r="AR53" s="23">
        <f>SUM(AR9:AR52)</f>
        <v>920118.2000000001</v>
      </c>
      <c r="AS53" s="23">
        <f t="shared" si="33"/>
        <v>536735.6166666667</v>
      </c>
      <c r="AT53" s="23">
        <f t="shared" si="33"/>
        <v>536735.6166666667</v>
      </c>
      <c r="AU53" s="23">
        <f>+AT53/AS53*100</f>
        <v>100</v>
      </c>
      <c r="AV53" s="23">
        <f>SUM(AV9:AV52)</f>
        <v>78450.39166666666</v>
      </c>
      <c r="AW53" s="23">
        <f>SUM(AW9:AW52)</f>
        <v>28350.991666666665</v>
      </c>
      <c r="AX53" s="23">
        <f>SUM(AX9:AX52)</f>
        <v>39765.866666666676</v>
      </c>
      <c r="AY53" s="25">
        <v>0</v>
      </c>
      <c r="AZ53" s="23">
        <f>SUM(AZ9:AZ52)</f>
        <v>0</v>
      </c>
      <c r="BA53" s="23">
        <f>SUM(BA9:BA52)</f>
        <v>0</v>
      </c>
      <c r="BB53" s="23">
        <f>SUM(BB9:BB52)</f>
        <v>0</v>
      </c>
      <c r="BC53" s="23">
        <f t="shared" si="33"/>
        <v>0</v>
      </c>
      <c r="BD53" s="8">
        <v>0</v>
      </c>
      <c r="BE53" s="8">
        <v>0</v>
      </c>
      <c r="BF53" s="23">
        <f t="shared" si="33"/>
        <v>0</v>
      </c>
      <c r="BG53" s="8">
        <v>0</v>
      </c>
      <c r="BH53" s="8">
        <v>0</v>
      </c>
      <c r="BI53" s="23">
        <f t="shared" si="33"/>
        <v>309696.20940000005</v>
      </c>
      <c r="BJ53" s="23">
        <f t="shared" si="33"/>
        <v>161145.3</v>
      </c>
      <c r="BK53" s="8">
        <f>SUM(BK9:BK52)</f>
        <v>180077.8728</v>
      </c>
      <c r="BL53" s="8">
        <f t="shared" si="27"/>
        <v>111.74875891509093</v>
      </c>
      <c r="BM53" s="23">
        <f t="shared" si="33"/>
        <v>301011.2</v>
      </c>
      <c r="BN53" s="23">
        <f t="shared" si="33"/>
        <v>157531.8</v>
      </c>
      <c r="BO53" s="23">
        <f>SUM(BO9:BO52)</f>
        <v>176867.6628</v>
      </c>
      <c r="BP53" s="23">
        <f t="shared" si="33"/>
        <v>0</v>
      </c>
      <c r="BQ53" s="23">
        <f t="shared" si="33"/>
        <v>0</v>
      </c>
      <c r="BR53" s="23">
        <f t="shared" si="33"/>
        <v>0</v>
      </c>
      <c r="BS53" s="23">
        <f t="shared" si="33"/>
        <v>0</v>
      </c>
      <c r="BT53" s="23">
        <f t="shared" si="33"/>
        <v>8685.009399999999</v>
      </c>
      <c r="BU53" s="23">
        <f aca="true" t="shared" si="34" ref="BU53:DV53">SUM(BU9:BU52)</f>
        <v>3605.5</v>
      </c>
      <c r="BV53" s="23">
        <f>SUM(BV9:BV52)</f>
        <v>3210.21</v>
      </c>
      <c r="BW53" s="23">
        <f t="shared" si="34"/>
        <v>0</v>
      </c>
      <c r="BX53" s="23">
        <f t="shared" si="34"/>
        <v>0</v>
      </c>
      <c r="BY53" s="9">
        <v>0</v>
      </c>
      <c r="BZ53" s="23">
        <f t="shared" si="34"/>
        <v>25272.699999999997</v>
      </c>
      <c r="CA53" s="23">
        <f t="shared" si="34"/>
        <v>11200</v>
      </c>
      <c r="CB53" s="23">
        <f t="shared" si="34"/>
        <v>13011.765</v>
      </c>
      <c r="CC53" s="23">
        <f>SUM(CC9:CC52)</f>
        <v>3950</v>
      </c>
      <c r="CD53" s="23">
        <f>SUM(CD9:CD52)</f>
        <v>1458.3333333333335</v>
      </c>
      <c r="CE53" s="23">
        <f>SUM(CE9:CE52)</f>
        <v>1474.2</v>
      </c>
      <c r="CF53" s="23">
        <f t="shared" si="34"/>
        <v>3364</v>
      </c>
      <c r="CG53" s="23">
        <f t="shared" si="34"/>
        <v>1962.3333333333335</v>
      </c>
      <c r="CH53" s="23">
        <f t="shared" si="34"/>
        <v>1293.574</v>
      </c>
      <c r="CI53" s="23">
        <f>+CH53/CG53*100</f>
        <v>65.92019704433497</v>
      </c>
      <c r="CJ53" s="23">
        <f t="shared" si="34"/>
        <v>256.4</v>
      </c>
      <c r="CK53" s="23">
        <f t="shared" si="34"/>
        <v>0</v>
      </c>
      <c r="CL53" s="23">
        <f t="shared" si="34"/>
        <v>0</v>
      </c>
      <c r="CM53" s="23">
        <f>SUM(CM9:CM52)</f>
        <v>400</v>
      </c>
      <c r="CN53" s="23">
        <f>SUM(CN9:CN52)</f>
        <v>100</v>
      </c>
      <c r="CO53" s="23">
        <f>SUM(CO9:CO52)</f>
        <v>200</v>
      </c>
      <c r="CP53" s="23">
        <f t="shared" si="34"/>
        <v>5000</v>
      </c>
      <c r="CQ53" s="23">
        <f>SUM(CQ9:CQ52)</f>
        <v>0</v>
      </c>
      <c r="CR53" s="23">
        <f>SUM(CR9:CR52)</f>
        <v>1350</v>
      </c>
      <c r="CS53" s="23">
        <f t="shared" si="34"/>
        <v>63556.185</v>
      </c>
      <c r="CT53" s="23">
        <f t="shared" si="34"/>
        <v>37074.441249999996</v>
      </c>
      <c r="CU53" s="23">
        <f>SUM(CU9:CU52)</f>
        <v>21918.765</v>
      </c>
      <c r="CV53" s="23">
        <f>+CU53/CT53*100</f>
        <v>59.12095843116719</v>
      </c>
      <c r="CW53" s="23">
        <f t="shared" si="34"/>
        <v>0</v>
      </c>
      <c r="CX53" s="23">
        <f t="shared" si="34"/>
        <v>1643117.186066667</v>
      </c>
      <c r="CY53" s="23">
        <f t="shared" si="34"/>
        <v>889717.7162499999</v>
      </c>
      <c r="CZ53" s="8">
        <f>SUM(CZ9:CZ52)</f>
        <v>923657.8222333334</v>
      </c>
      <c r="DA53" s="23">
        <f t="shared" si="34"/>
        <v>0</v>
      </c>
      <c r="DB53" s="8">
        <v>0</v>
      </c>
      <c r="DC53" s="23">
        <f t="shared" si="34"/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23">
        <f t="shared" si="34"/>
        <v>0</v>
      </c>
      <c r="DJ53" s="23">
        <f t="shared" si="34"/>
        <v>21000</v>
      </c>
      <c r="DK53" s="8">
        <v>0</v>
      </c>
      <c r="DL53" s="23">
        <f t="shared" si="34"/>
        <v>7000</v>
      </c>
      <c r="DM53" s="23">
        <f t="shared" si="34"/>
        <v>0</v>
      </c>
      <c r="DN53" s="8">
        <v>0</v>
      </c>
      <c r="DO53" s="23">
        <f t="shared" si="34"/>
        <v>0</v>
      </c>
      <c r="DP53" s="23">
        <f t="shared" si="34"/>
        <v>55023.1</v>
      </c>
      <c r="DQ53" s="10">
        <v>0</v>
      </c>
      <c r="DR53" s="23">
        <f t="shared" si="34"/>
        <v>58730</v>
      </c>
      <c r="DS53" s="23">
        <f t="shared" si="34"/>
        <v>0</v>
      </c>
      <c r="DT53" s="23">
        <f t="shared" si="34"/>
        <v>39023.107</v>
      </c>
      <c r="DU53" s="8">
        <f>DB53+DE53+DH53+DK53+DN53+DQ53</f>
        <v>0</v>
      </c>
      <c r="DV53" s="23">
        <f t="shared" si="34"/>
        <v>65730</v>
      </c>
    </row>
    <row r="54" spans="2:136" s="18" customFormat="1" ht="13.5">
      <c r="B54" s="24"/>
      <c r="C54" s="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</row>
    <row r="55" spans="2:127" s="18" customFormat="1" ht="13.5">
      <c r="B55" s="24"/>
      <c r="C55" s="24"/>
      <c r="D55" s="24"/>
      <c r="E55" s="24"/>
      <c r="F55" s="24"/>
      <c r="G55" s="3"/>
      <c r="H55" s="3"/>
      <c r="I55" s="3"/>
      <c r="J55" s="24"/>
      <c r="K55" s="24"/>
      <c r="L55" s="3"/>
      <c r="M55" s="24"/>
      <c r="N55" s="24"/>
      <c r="O55" s="24"/>
      <c r="P55" s="24"/>
      <c r="Q55" s="24"/>
      <c r="R55" s="24"/>
      <c r="S55" s="24"/>
      <c r="T55" s="24"/>
      <c r="U55" s="24"/>
      <c r="V55" s="3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3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3"/>
      <c r="BN55" s="24"/>
      <c r="BO55" s="24"/>
      <c r="BP55" s="24"/>
      <c r="BQ55" s="24"/>
      <c r="BR55" s="24"/>
      <c r="BS55" s="24"/>
      <c r="BT55" s="3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</row>
    <row r="56" spans="2:127" s="18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3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</row>
    <row r="57" spans="2:127" s="18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3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</row>
    <row r="58" spans="2:127" s="18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</row>
    <row r="59" spans="2:127" s="18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</row>
    <row r="60" spans="2:127" s="18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</row>
    <row r="61" spans="2:127" s="18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</row>
    <row r="62" spans="2:127" s="18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</row>
    <row r="63" spans="2:127" s="18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</row>
    <row r="64" spans="2:127" s="18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</row>
    <row r="65" spans="2:127" s="18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</row>
    <row r="66" spans="2:127" s="18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</row>
    <row r="67" spans="2:127" s="18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</row>
    <row r="68" spans="2:127" s="18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</row>
    <row r="69" spans="2:127" s="18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</row>
    <row r="70" spans="2:127" s="18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</row>
    <row r="71" spans="2:127" s="18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</row>
    <row r="72" spans="2:127" s="18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</row>
    <row r="73" spans="2:127" s="18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</row>
    <row r="74" spans="2:127" ht="17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</row>
    <row r="75" spans="2:127" ht="17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2:127" ht="17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2:127" ht="17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</row>
    <row r="78" spans="2:127" ht="17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2:127" ht="17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2:127" ht="17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2:127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2:127" ht="17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2:127" ht="17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2:127" ht="17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2:127" ht="17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2:127" ht="17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2:127" ht="17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2:127" ht="17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2:127" ht="17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2:127" ht="17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2:127" ht="17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2:127" ht="17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</row>
    <row r="93" spans="2:127" ht="17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</row>
    <row r="94" spans="2:127" ht="17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2:127" ht="17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2:127" ht="17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2:127" ht="17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2:127" ht="17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2:127" ht="17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2:127" ht="17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2:127" ht="17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2:127" ht="17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2:127" ht="17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</row>
    <row r="104" spans="2:127" ht="17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</row>
    <row r="105" spans="2:127" ht="17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</row>
    <row r="106" spans="2:127" ht="17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</row>
    <row r="107" spans="2:127" ht="17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</row>
    <row r="108" spans="2:127" ht="17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</row>
    <row r="109" spans="2:127" ht="17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2:127" ht="17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2:127" ht="17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2:127" ht="17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2:127" ht="17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</row>
    <row r="114" spans="2:127" ht="17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</row>
    <row r="115" spans="2:127" ht="17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</row>
    <row r="116" spans="2:127" ht="17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2:127" ht="17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2:127" ht="17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2:127" ht="17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2:127" ht="17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2:127" ht="17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2:127" ht="17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2:127" ht="17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2:127" ht="17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2:127" ht="17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2:127" ht="17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</row>
    <row r="127" spans="2:127" ht="17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2:127" ht="17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2:127" ht="17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</row>
    <row r="130" spans="2:127" ht="17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</row>
    <row r="131" spans="2:127" ht="17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2:127" ht="17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</row>
    <row r="133" spans="2:127" ht="17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</row>
    <row r="134" spans="2:127" ht="17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</row>
    <row r="135" spans="2:127" ht="17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</row>
    <row r="136" spans="2:127" ht="17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2:127" ht="17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2:127" ht="17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2:127" ht="17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2:127" ht="17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2:127" ht="17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2:127" ht="17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2:127" ht="17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</row>
    <row r="144" spans="2:127" ht="17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</row>
    <row r="145" spans="2:127" ht="17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</row>
    <row r="146" spans="2:127" ht="17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</row>
    <row r="147" spans="2:127" ht="17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2:127" ht="17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2:127" ht="17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2:127" ht="17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2:127" ht="17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2:127" ht="17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2:127" ht="17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2:127" ht="17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2:127" ht="17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2:127" ht="17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</row>
    <row r="157" spans="2:127" ht="17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</row>
    <row r="158" spans="2:127" ht="17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2:127" ht="17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</row>
    <row r="160" spans="2:127" ht="17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</row>
    <row r="161" spans="2:127" ht="17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</row>
    <row r="162" spans="2:127" ht="17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2:127" ht="17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2:127" ht="17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2:127" ht="17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</row>
    <row r="166" spans="2:127" ht="17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</row>
    <row r="167" spans="2:127" ht="17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</row>
    <row r="168" spans="2:127" ht="17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</row>
    <row r="169" spans="2:127" ht="17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2:127" ht="17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2:127" ht="17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2:127" ht="17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2:127" ht="17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2:127" ht="17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2:127" ht="17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2:127" ht="17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2:127" ht="17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2:127" ht="17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2:127" ht="17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</row>
    <row r="180" spans="2:127" ht="17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</row>
    <row r="181" spans="2:127" ht="17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2:127" ht="17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</row>
    <row r="183" spans="2:127" ht="17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</row>
    <row r="184" spans="2:127" ht="17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2:127" ht="17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</row>
    <row r="186" spans="2:127" ht="17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</row>
    <row r="187" spans="2:127" ht="17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</row>
    <row r="188" spans="2:127" ht="17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</row>
    <row r="189" spans="2:127" ht="17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2:127" ht="17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2:127" ht="17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2:127" ht="17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2:127" ht="17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2:127" ht="17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2:127" ht="17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2:127" ht="17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</row>
    <row r="197" spans="2:127" ht="17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</row>
    <row r="198" spans="2:127" ht="17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</row>
    <row r="199" spans="2:127" ht="17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</row>
    <row r="200" spans="2:127" ht="17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2:127" ht="17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2:127" ht="17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2:127" ht="17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2:127" ht="17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2:127" ht="17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2:127" ht="17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2:127" ht="17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2:127" ht="17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2:127" ht="17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</row>
    <row r="210" spans="2:127" ht="17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</row>
    <row r="211" spans="2:127" ht="17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</row>
    <row r="212" spans="2:127" ht="17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</row>
    <row r="213" spans="2:127" ht="17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</row>
    <row r="214" spans="2:127" ht="17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</row>
    <row r="215" spans="2:127" ht="17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</row>
    <row r="216" spans="2:127" ht="17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</row>
    <row r="217" spans="2:127" ht="17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</row>
    <row r="218" spans="2:127" ht="17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</row>
    <row r="219" spans="2:127" ht="17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</row>
    <row r="220" spans="2:127" ht="17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</row>
    <row r="221" spans="2:127" ht="17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</row>
    <row r="222" spans="2:127" ht="17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</row>
    <row r="223" spans="2:127" ht="17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</row>
    <row r="224" spans="2:127" ht="17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</row>
    <row r="225" spans="2:127" ht="17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</row>
    <row r="226" spans="2:127" ht="17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</row>
    <row r="227" spans="2:127" ht="17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</row>
    <row r="228" spans="2:127" ht="17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</row>
    <row r="229" spans="2:127" ht="17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</row>
    <row r="230" spans="2:127" ht="17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</row>
    <row r="231" spans="2:127" ht="17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</row>
    <row r="232" spans="2:127" ht="17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</row>
    <row r="233" spans="2:127" ht="17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</row>
    <row r="234" spans="2:127" ht="17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</row>
    <row r="235" spans="2:127" ht="17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</row>
    <row r="236" spans="2:127" ht="17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</row>
    <row r="237" spans="2:127" ht="17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</row>
    <row r="238" spans="2:127" ht="17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</row>
    <row r="239" spans="2:127" ht="17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</row>
    <row r="240" spans="2:127" ht="17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</row>
    <row r="241" spans="2:127" ht="17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</row>
    <row r="242" spans="2:127" ht="17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</row>
    <row r="243" spans="2:127" ht="17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</row>
    <row r="244" spans="2:127" ht="17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</row>
    <row r="245" spans="2:127" ht="17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</row>
    <row r="246" spans="2:127" ht="17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</row>
    <row r="247" spans="2:127" ht="17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</row>
    <row r="248" spans="2:127" ht="17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</row>
    <row r="249" spans="2:127" ht="17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</row>
    <row r="250" spans="2:127" ht="17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</row>
    <row r="251" spans="2:127" ht="17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</row>
    <row r="252" spans="2:127" ht="17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</row>
    <row r="253" spans="2:127" ht="17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</row>
    <row r="254" spans="2:127" ht="17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</row>
    <row r="255" spans="2:127" ht="17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</row>
    <row r="256" spans="2:127" ht="17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</row>
    <row r="257" spans="2:127" ht="17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</row>
    <row r="258" spans="2:127" ht="17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</row>
    <row r="259" spans="2:127" ht="17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</row>
    <row r="260" spans="2:127" ht="17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</row>
    <row r="261" spans="2:127" ht="17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</row>
    <row r="262" spans="2:127" ht="17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</row>
    <row r="263" spans="2:127" ht="17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</row>
    <row r="264" spans="2:127" ht="17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</row>
    <row r="265" spans="2:127" ht="17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</row>
    <row r="266" spans="2:127" ht="17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</row>
    <row r="267" spans="2:127" ht="17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</row>
    <row r="268" spans="2:127" ht="17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</row>
    <row r="269" spans="2:127" ht="17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</row>
    <row r="270" spans="2:127" ht="17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</row>
    <row r="271" spans="2:127" ht="17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</row>
    <row r="272" spans="2:127" ht="17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</row>
    <row r="273" spans="2:127" ht="17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</row>
    <row r="274" spans="2:127" ht="17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</row>
    <row r="275" spans="2:127" ht="17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</row>
    <row r="276" spans="2:127" ht="17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</row>
    <row r="277" spans="2:127" ht="17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</row>
    <row r="278" spans="2:127" ht="17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</row>
    <row r="279" spans="2:127" ht="17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</row>
    <row r="280" spans="2:127" ht="17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</row>
    <row r="281" spans="2:127" ht="17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</row>
    <row r="282" spans="2:127" ht="17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</row>
    <row r="283" spans="2:127" ht="17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</row>
    <row r="284" spans="2:127" ht="17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</row>
    <row r="285" spans="2:127" ht="17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</row>
    <row r="286" spans="2:127" ht="17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</row>
    <row r="287" spans="2:127" ht="17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</row>
    <row r="288" spans="2:127" ht="17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</row>
    <row r="289" spans="2:127" ht="17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</row>
    <row r="290" spans="2:127" ht="17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</row>
    <row r="291" spans="2:127" ht="17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</row>
    <row r="292" spans="2:127" ht="17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</row>
    <row r="293" spans="2:127" ht="17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</row>
    <row r="294" spans="2:127" ht="17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</row>
    <row r="295" spans="2:127" ht="17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</row>
    <row r="296" spans="2:127" ht="17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</row>
    <row r="297" spans="2:127" ht="17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</row>
    <row r="298" spans="2:127" ht="17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</row>
    <row r="299" spans="2:127" ht="17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</row>
    <row r="300" spans="2:127" ht="17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</row>
    <row r="301" spans="2:127" ht="17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</row>
    <row r="302" spans="2:127" ht="17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</row>
    <row r="303" spans="2:127" ht="17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</row>
    <row r="304" spans="2:127" ht="17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</row>
    <row r="305" spans="2:127" ht="17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</row>
    <row r="306" spans="2:127" ht="17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</row>
    <row r="307" spans="2:127" ht="17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</row>
    <row r="308" spans="2:127" ht="17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</row>
    <row r="309" spans="2:127" ht="17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</row>
    <row r="310" spans="2:127" ht="17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</row>
    <row r="311" spans="2:127" ht="17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</row>
    <row r="312" spans="2:127" ht="17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</row>
    <row r="313" spans="2:127" ht="17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</row>
    <row r="314" spans="2:127" ht="17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</row>
    <row r="315" spans="2:127" ht="17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</row>
    <row r="316" spans="2:127" ht="17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</row>
    <row r="317" spans="2:127" ht="17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</row>
    <row r="318" spans="2:127" ht="17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</row>
    <row r="319" spans="2:127" ht="17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</row>
    <row r="320" spans="2:127" ht="17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</row>
    <row r="321" spans="2:127" ht="17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</row>
    <row r="322" spans="2:127" ht="17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</row>
    <row r="323" spans="2:127" ht="17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</row>
    <row r="324" spans="2:127" ht="17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</row>
    <row r="325" spans="2:127" ht="17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</row>
    <row r="326" spans="2:127" ht="17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</row>
    <row r="327" spans="2:127" ht="17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</row>
    <row r="328" spans="2:127" ht="17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</row>
    <row r="329" spans="2:127" ht="17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</row>
    <row r="330" spans="2:127" ht="17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</row>
    <row r="331" spans="2:127" ht="17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</row>
    <row r="332" spans="2:127" ht="17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</row>
    <row r="333" spans="2:127" ht="17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</row>
    <row r="334" spans="2:127" ht="17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</row>
    <row r="335" spans="2:127" ht="17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</row>
    <row r="336" spans="2:127" ht="17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</row>
    <row r="337" spans="2:127" ht="17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</row>
    <row r="338" spans="2:127" ht="17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</row>
    <row r="339" spans="2:127" ht="17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</row>
    <row r="340" spans="2:127" ht="17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</row>
    <row r="341" spans="2:127" ht="17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</row>
    <row r="342" spans="2:127" ht="17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</row>
    <row r="343" spans="2:127" ht="17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</row>
    <row r="344" spans="2:127" ht="17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</row>
    <row r="345" spans="2:127" ht="17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</row>
    <row r="346" spans="2:127" ht="17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</row>
    <row r="347" spans="2:127" ht="17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</row>
    <row r="348" spans="2:127" ht="17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</row>
    <row r="349" spans="2:127" ht="17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</row>
    <row r="350" spans="2:127" ht="17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</row>
    <row r="351" spans="2:127" ht="17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</row>
    <row r="352" spans="2:127" ht="17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</row>
    <row r="353" spans="2:127" ht="17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</row>
    <row r="354" spans="2:127" ht="17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</row>
    <row r="355" spans="2:127" ht="17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</row>
    <row r="356" spans="2:127" ht="17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</row>
    <row r="357" spans="2:127" ht="17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</row>
    <row r="358" spans="2:127" ht="17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</row>
    <row r="359" spans="2:127" ht="17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</row>
    <row r="360" spans="2:127" ht="17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</row>
    <row r="361" spans="2:127" ht="17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</row>
    <row r="362" spans="2:127" ht="17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</row>
    <row r="363" spans="2:127" ht="17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</row>
    <row r="364" spans="2:127" ht="17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</row>
    <row r="365" spans="2:127" ht="17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</row>
    <row r="366" spans="2:127" ht="17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</row>
    <row r="367" spans="2:127" ht="17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</row>
    <row r="368" spans="2:127" ht="17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</row>
    <row r="369" spans="2:127" ht="17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</row>
    <row r="370" spans="2:127" ht="17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</row>
    <row r="371" spans="2:127" ht="17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</row>
    <row r="372" spans="2:127" ht="17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</row>
    <row r="373" spans="2:127" ht="17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</row>
    <row r="374" spans="2:127" ht="17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</row>
    <row r="375" spans="2:127" ht="17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</row>
    <row r="376" spans="2:127" ht="17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</row>
    <row r="377" spans="2:127" ht="17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</row>
    <row r="378" spans="2:127" ht="17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</row>
    <row r="379" spans="2:127" ht="17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</row>
    <row r="380" spans="2:127" ht="17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</row>
    <row r="381" spans="2:127" ht="17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</row>
    <row r="382" spans="2:127" ht="17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</row>
    <row r="383" spans="2:127" ht="17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</row>
    <row r="384" spans="2:127" ht="17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</row>
    <row r="385" spans="2:127" ht="17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</row>
    <row r="386" spans="2:127" ht="17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</row>
    <row r="387" spans="2:127" ht="17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</row>
    <row r="388" spans="2:127" ht="17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</row>
    <row r="389" spans="2:127" ht="17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</row>
    <row r="390" spans="2:127" ht="17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</row>
    <row r="391" spans="2:127" ht="17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</row>
    <row r="392" spans="2:127" ht="17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</row>
    <row r="393" spans="2:127" ht="17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</row>
    <row r="394" spans="2:127" ht="17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</row>
    <row r="395" spans="2:127" ht="17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</row>
    <row r="396" spans="2:127" ht="17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</row>
    <row r="397" spans="2:127" ht="17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</row>
    <row r="398" spans="2:127" ht="17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</row>
    <row r="399" spans="2:127" ht="17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</row>
    <row r="400" spans="2:127" ht="17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</row>
    <row r="401" spans="2:127" ht="17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</row>
    <row r="402" spans="2:127" ht="17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</row>
    <row r="403" spans="2:127" ht="17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</row>
    <row r="404" spans="2:127" ht="17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</row>
    <row r="405" spans="2:127" ht="17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</row>
    <row r="406" spans="2:127" ht="17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</row>
    <row r="407" spans="2:127" ht="17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</row>
    <row r="408" spans="2:127" ht="17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</row>
    <row r="409" spans="2:127" ht="17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</row>
    <row r="410" spans="2:127" ht="17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</row>
    <row r="411" spans="2:127" ht="17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</row>
    <row r="412" spans="2:127" ht="17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</row>
    <row r="413" spans="2:127" ht="17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</row>
    <row r="414" spans="2:127" ht="17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</row>
    <row r="415" spans="2:127" ht="17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</row>
    <row r="416" spans="2:127" ht="17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</row>
    <row r="417" spans="2:127" ht="17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</row>
    <row r="418" spans="2:127" ht="17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</row>
    <row r="419" spans="2:127" ht="17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</row>
    <row r="420" spans="2:127" ht="17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</row>
    <row r="421" spans="2:127" ht="17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</row>
    <row r="422" spans="2:127" ht="17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</row>
    <row r="423" spans="2:127" ht="17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</row>
    <row r="424" spans="2:127" ht="17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</row>
    <row r="425" spans="2:127" ht="17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</row>
    <row r="426" spans="2:127" ht="17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</row>
    <row r="427" spans="2:127" ht="17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</row>
    <row r="428" spans="2:127" ht="17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</row>
    <row r="429" spans="2:127" ht="17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</row>
    <row r="430" spans="2:127" ht="17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</row>
    <row r="431" spans="2:127" ht="17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</row>
    <row r="432" spans="2:127" ht="17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</row>
    <row r="433" spans="2:127" ht="17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</row>
    <row r="434" spans="2:127" ht="17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</row>
    <row r="435" spans="2:127" ht="17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</row>
    <row r="436" spans="2:127" ht="17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</row>
    <row r="437" spans="2:127" ht="17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</row>
    <row r="438" spans="2:127" ht="17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</row>
    <row r="439" spans="2:127" ht="17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</row>
    <row r="440" spans="2:127" ht="17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</row>
    <row r="441" spans="2:127" ht="17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</row>
    <row r="442" spans="2:127" ht="17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</row>
    <row r="443" spans="2:127" ht="17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</row>
    <row r="444" spans="2:127" ht="17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</row>
    <row r="445" spans="2:127" ht="17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</row>
    <row r="446" spans="2:127" ht="17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</row>
    <row r="447" spans="2:127" ht="17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</row>
    <row r="448" spans="2:127" ht="17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</row>
    <row r="449" spans="2:127" ht="17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</row>
    <row r="450" spans="2:127" ht="17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</row>
    <row r="451" spans="2:127" ht="17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</row>
    <row r="452" spans="2:127" ht="17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</row>
    <row r="453" spans="2:127" ht="17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</row>
    <row r="454" spans="2:127" ht="17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</row>
    <row r="455" spans="2:127" ht="17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</row>
    <row r="456" spans="2:127" ht="17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</row>
    <row r="457" spans="2:127" ht="17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</row>
    <row r="458" spans="2:127" ht="17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</row>
    <row r="459" spans="2:127" ht="17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</row>
    <row r="460" spans="2:127" ht="17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</row>
    <row r="461" spans="2:127" ht="17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</row>
    <row r="462" spans="2:127" ht="17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</row>
    <row r="463" spans="2:127" ht="17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</row>
    <row r="464" spans="2:127" ht="17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</row>
    <row r="465" spans="2:127" ht="17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</row>
    <row r="466" spans="2:127" ht="17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</row>
    <row r="467" spans="2:127" ht="17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</row>
    <row r="468" spans="2:127" ht="17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</row>
    <row r="469" spans="2:127" ht="17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</row>
    <row r="470" spans="2:127" ht="17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</row>
    <row r="471" spans="2:127" ht="17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</row>
    <row r="472" spans="2:127" ht="17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</row>
    <row r="473" spans="2:127" ht="17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</row>
    <row r="474" spans="2:127" ht="17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</row>
    <row r="475" spans="2:127" ht="17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</row>
    <row r="476" spans="2:127" ht="17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</row>
    <row r="477" spans="2:127" ht="17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</row>
    <row r="478" spans="2:127" ht="17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</row>
    <row r="479" spans="2:127" ht="17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</row>
    <row r="480" spans="2:127" ht="17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</row>
    <row r="481" spans="2:127" ht="17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</row>
    <row r="482" spans="2:127" ht="17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</row>
    <row r="483" spans="2:127" ht="17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</row>
    <row r="484" spans="2:127" ht="17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</row>
    <row r="485" spans="2:127" ht="17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</row>
    <row r="486" spans="2:127" ht="17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</row>
    <row r="487" spans="2:127" ht="17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</row>
    <row r="488" spans="2:127" ht="17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</row>
    <row r="489" spans="2:127" ht="17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</row>
    <row r="490" spans="2:127" ht="17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</row>
    <row r="491" spans="2:127" ht="17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</row>
    <row r="492" spans="2:127" ht="17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</row>
    <row r="493" spans="2:127" ht="17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</row>
    <row r="494" spans="2:127" ht="17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</row>
    <row r="495" spans="2:127" ht="17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</row>
    <row r="496" spans="2:127" ht="17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</row>
    <row r="497" spans="2:127" ht="17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</row>
    <row r="498" spans="2:127" ht="17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</row>
    <row r="499" spans="2:127" ht="17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</row>
    <row r="500" spans="2:127" ht="17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</row>
    <row r="501" spans="2:127" ht="17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</row>
    <row r="502" spans="2:127" ht="17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</row>
    <row r="503" spans="2:127" ht="17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</row>
    <row r="504" spans="2:127" ht="17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</row>
    <row r="505" spans="2:127" ht="17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</row>
    <row r="506" spans="2:127" ht="17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</row>
    <row r="507" spans="2:127" ht="17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</row>
    <row r="508" spans="2:127" ht="17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</row>
    <row r="509" spans="2:127" ht="17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</row>
    <row r="510" spans="2:127" ht="17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</row>
    <row r="511" spans="2:127" ht="17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</row>
    <row r="512" spans="2:127" ht="17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</row>
    <row r="513" spans="2:127" ht="17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</row>
    <row r="514" spans="2:127" ht="17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</row>
    <row r="515" spans="2:127" ht="17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</row>
    <row r="516" spans="2:127" ht="17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</row>
    <row r="517" spans="2:127" ht="17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</row>
    <row r="518" spans="2:127" ht="17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</row>
    <row r="519" spans="2:127" ht="17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</row>
    <row r="520" spans="2:127" ht="17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</row>
    <row r="521" spans="2:127" ht="17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</row>
    <row r="522" spans="2:127" ht="17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</row>
    <row r="523" spans="2:127" ht="17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</row>
    <row r="524" spans="2:127" ht="17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</row>
    <row r="525" spans="2:127" ht="17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</row>
    <row r="526" spans="2:127" ht="17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</row>
    <row r="527" spans="2:127" ht="17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</row>
    <row r="528" spans="2:127" ht="17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</row>
    <row r="529" spans="2:127" ht="17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</row>
    <row r="530" spans="2:127" ht="17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</row>
    <row r="531" spans="2:127" ht="17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</row>
    <row r="532" spans="2:127" ht="17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</row>
    <row r="533" spans="2:127" ht="17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</row>
    <row r="534" spans="2:127" ht="17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</row>
    <row r="535" spans="2:127" ht="17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</row>
    <row r="536" spans="2:127" ht="17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</row>
    <row r="537" spans="2:127" ht="17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</row>
    <row r="538" spans="2:127" ht="17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</row>
    <row r="539" spans="2:127" ht="17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</row>
    <row r="540" spans="2:127" ht="17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</row>
    <row r="541" spans="2:127" ht="17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</row>
    <row r="542" spans="2:127" ht="17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</row>
    <row r="543" spans="2:127" ht="17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</row>
    <row r="544" spans="2:127" ht="17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</row>
    <row r="545" spans="2:127" ht="17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</row>
    <row r="546" spans="2:127" ht="17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</row>
    <row r="547" spans="2:127" ht="17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</row>
    <row r="548" spans="2:127" ht="17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</row>
    <row r="549" spans="2:127" ht="17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</row>
    <row r="550" spans="2:127" ht="17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</row>
    <row r="551" spans="2:127" ht="17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</row>
    <row r="552" spans="2:127" ht="17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</row>
    <row r="553" spans="2:127" ht="17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</row>
    <row r="554" spans="2:127" ht="17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</row>
    <row r="555" spans="2:127" ht="17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</row>
    <row r="556" spans="2:127" ht="17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</row>
    <row r="557" spans="2:127" ht="17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</row>
    <row r="558" spans="2:127" ht="17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</row>
    <row r="559" spans="2:127" ht="17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</row>
    <row r="560" spans="2:127" ht="17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</row>
    <row r="561" spans="2:127" ht="17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</row>
    <row r="562" spans="2:127" ht="17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</row>
    <row r="563" spans="2:127" ht="17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</row>
    <row r="564" spans="2:127" ht="17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</row>
    <row r="565" spans="2:127" ht="17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</row>
    <row r="566" spans="2:127" ht="17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</row>
    <row r="567" spans="2:127" ht="17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</row>
    <row r="568" spans="2:127" ht="17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</row>
    <row r="569" spans="2:127" ht="17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</row>
    <row r="570" spans="2:127" ht="17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</row>
    <row r="571" spans="2:127" ht="17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</row>
    <row r="572" spans="2:127" ht="17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</row>
    <row r="573" spans="2:127" ht="17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</row>
    <row r="574" spans="2:127" ht="17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</row>
    <row r="575" spans="2:127" ht="17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</row>
    <row r="576" spans="2:127" ht="17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</row>
    <row r="577" spans="2:127" ht="17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</row>
    <row r="578" spans="2:127" ht="17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</row>
    <row r="579" spans="2:127" ht="17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</row>
    <row r="580" spans="2:127" ht="17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</row>
    <row r="581" spans="2:127" ht="17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</row>
    <row r="582" spans="2:127" ht="17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</row>
    <row r="583" spans="2:127" ht="17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</row>
    <row r="584" spans="2:127" ht="17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</row>
    <row r="585" spans="2:127" ht="17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</row>
    <row r="586" spans="2:127" ht="17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</row>
    <row r="587" spans="2:127" ht="17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</row>
    <row r="588" spans="2:127" ht="17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</row>
    <row r="589" spans="2:127" ht="17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</row>
    <row r="590" spans="2:127" ht="17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</row>
    <row r="591" spans="2:127" ht="17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</row>
    <row r="592" spans="2:127" ht="17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</row>
    <row r="593" spans="2:127" ht="17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</row>
    <row r="594" spans="2:127" ht="17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</row>
    <row r="595" spans="2:127" ht="17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</row>
    <row r="596" spans="2:127" ht="17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</row>
    <row r="597" spans="2:127" ht="17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</row>
    <row r="598" spans="2:127" ht="17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</row>
    <row r="599" spans="2:127" ht="17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</row>
    <row r="600" spans="2:127" ht="17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</row>
    <row r="601" spans="2:127" ht="17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</row>
    <row r="602" spans="2:127" ht="17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</row>
    <row r="603" spans="2:127" ht="17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</row>
    <row r="604" spans="2:127" ht="17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</row>
    <row r="605" spans="2:127" ht="17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</row>
    <row r="606" spans="2:127" ht="17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</row>
    <row r="607" spans="2:127" ht="17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</row>
    <row r="608" spans="2:127" ht="17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</row>
    <row r="609" spans="2:127" ht="17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</row>
    <row r="610" spans="2:127" ht="17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</row>
    <row r="611" spans="2:127" ht="17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</row>
    <row r="612" spans="2:127" ht="17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</row>
    <row r="613" spans="2:127" ht="17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</row>
    <row r="614" spans="2:127" ht="17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</row>
    <row r="615" spans="2:127" ht="17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</row>
    <row r="616" spans="2:127" ht="17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</row>
    <row r="617" spans="2:127" ht="17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</row>
    <row r="618" spans="2:127" ht="17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</row>
    <row r="619" spans="2:127" ht="17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</row>
    <row r="620" spans="2:127" ht="17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</row>
    <row r="621" spans="2:127" ht="17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</row>
    <row r="622" spans="2:127" ht="17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</row>
    <row r="623" spans="2:127" ht="17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</row>
    <row r="624" spans="2:127" ht="17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</row>
    <row r="625" spans="2:127" ht="17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</row>
    <row r="626" spans="2:127" ht="17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</row>
    <row r="627" spans="2:127" ht="17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</row>
    <row r="628" spans="2:127" ht="17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</row>
    <row r="629" spans="2:127" ht="17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</row>
    <row r="630" spans="2:127" ht="17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</row>
    <row r="631" spans="2:127" ht="17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</row>
    <row r="632" spans="2:127" ht="17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</row>
    <row r="633" spans="2:127" ht="17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</row>
    <row r="634" spans="2:127" ht="17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</row>
    <row r="635" spans="2:127" ht="17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</row>
    <row r="636" spans="2:127" ht="17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</row>
    <row r="637" spans="2:127" ht="17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</row>
    <row r="638" spans="2:127" ht="17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</row>
    <row r="639" spans="2:127" ht="17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</row>
    <row r="640" spans="2:127" ht="17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</row>
    <row r="641" spans="2:127" ht="17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</row>
    <row r="642" spans="2:127" ht="17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</row>
    <row r="643" spans="2:127" ht="17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</row>
    <row r="644" spans="2:127" ht="17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</row>
    <row r="645" spans="2:127" ht="17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</row>
    <row r="646" spans="2:127" ht="17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</row>
    <row r="647" spans="2:127" ht="17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</row>
    <row r="648" spans="2:127" ht="17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</row>
    <row r="649" spans="2:127" ht="17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</row>
    <row r="650" spans="2:127" ht="17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</row>
    <row r="651" spans="2:127" ht="17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</row>
    <row r="652" spans="2:127" ht="17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</row>
    <row r="653" spans="2:127" ht="17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</row>
    <row r="654" spans="2:127" ht="17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</row>
    <row r="655" spans="2:127" ht="17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</row>
    <row r="656" spans="2:127" ht="17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</row>
    <row r="657" spans="2:127" ht="17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</row>
    <row r="658" spans="2:127" ht="17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</row>
    <row r="659" spans="2:127" ht="17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</row>
    <row r="660" spans="2:127" ht="17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</row>
    <row r="661" spans="2:127" ht="17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</row>
    <row r="662" spans="2:127" ht="17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</row>
    <row r="663" spans="2:127" ht="17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</row>
    <row r="664" spans="2:127" ht="17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</row>
    <row r="665" spans="2:127" ht="17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</row>
    <row r="666" spans="2:127" ht="17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</row>
    <row r="667" spans="2:127" ht="17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</row>
    <row r="668" spans="2:127" ht="17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</row>
    <row r="669" spans="2:127" ht="17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</row>
    <row r="670" spans="2:127" ht="17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</row>
    <row r="671" spans="2:127" ht="17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</row>
    <row r="672" spans="2:127" ht="17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</row>
    <row r="673" spans="2:127" ht="17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</row>
    <row r="674" spans="2:127" ht="17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</row>
    <row r="675" spans="2:127" ht="17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</row>
    <row r="676" spans="2:127" ht="17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</row>
    <row r="677" spans="2:127" ht="17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</row>
    <row r="678" spans="2:127" ht="17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</row>
    <row r="679" spans="2:127" ht="17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</row>
    <row r="680" spans="2:127" ht="17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</row>
    <row r="681" spans="2:127" ht="17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</row>
    <row r="682" spans="2:127" ht="17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</row>
    <row r="683" spans="2:127" ht="17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</row>
    <row r="684" spans="2:127" ht="17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</row>
    <row r="685" spans="2:127" ht="17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</row>
    <row r="686" spans="2:127" ht="17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</row>
    <row r="687" spans="2:127" ht="17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</row>
    <row r="688" spans="2:127" ht="17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</row>
    <row r="689" spans="2:127" ht="17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</row>
    <row r="690" spans="2:127" ht="17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</row>
    <row r="691" spans="2:127" ht="17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</row>
    <row r="692" spans="2:127" ht="17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</row>
    <row r="693" spans="2:127" ht="17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</row>
    <row r="694" spans="2:127" ht="17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</row>
    <row r="695" spans="2:127" ht="17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</row>
    <row r="696" spans="2:127" ht="17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</row>
    <row r="697" spans="2:127" ht="17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</row>
    <row r="698" spans="2:127" ht="17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</row>
    <row r="699" spans="2:127" ht="17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</row>
    <row r="700" spans="2:127" ht="17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</row>
    <row r="701" spans="2:127" ht="17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</row>
    <row r="702" spans="2:127" ht="17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</row>
    <row r="703" spans="2:127" ht="17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</row>
    <row r="704" spans="2:127" ht="17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</row>
    <row r="705" spans="2:127" ht="17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</row>
    <row r="706" spans="2:127" ht="17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</row>
    <row r="707" spans="2:127" ht="17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</row>
    <row r="708" spans="2:127" ht="17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</row>
    <row r="709" spans="2:127" ht="17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</row>
    <row r="710" spans="2:127" ht="17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</row>
    <row r="711" spans="2:127" ht="17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</row>
    <row r="712" spans="2:127" ht="17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</row>
    <row r="713" spans="2:127" ht="17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</row>
    <row r="714" spans="2:127" ht="17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</row>
    <row r="715" spans="2:127" ht="17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</row>
    <row r="716" spans="2:127" ht="17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</row>
    <row r="717" spans="2:127" ht="17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</row>
    <row r="718" spans="2:127" ht="17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</row>
    <row r="719" spans="2:127" ht="17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</row>
    <row r="720" spans="2:127" ht="17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</row>
    <row r="721" spans="2:127" ht="17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</row>
    <row r="722" spans="2:127" ht="17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</row>
    <row r="723" spans="2:127" ht="17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</row>
    <row r="724" spans="2:127" ht="17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</row>
    <row r="725" spans="2:127" ht="17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</row>
    <row r="726" spans="2:127" ht="17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</row>
    <row r="727" spans="2:127" ht="17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</row>
    <row r="728" spans="2:127" ht="17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</row>
    <row r="729" spans="2:127" ht="17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</row>
    <row r="730" spans="2:127" ht="17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</row>
    <row r="731" spans="2:127" ht="17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</row>
    <row r="732" spans="2:127" ht="17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</row>
    <row r="733" spans="2:127" ht="17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</row>
    <row r="734" spans="2:127" ht="17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</row>
    <row r="735" spans="2:127" ht="17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</row>
    <row r="736" spans="2:127" ht="17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</row>
    <row r="737" spans="2:127" ht="17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</row>
    <row r="738" spans="2:127" ht="17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</row>
    <row r="739" spans="2:127" ht="17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</row>
    <row r="740" spans="2:127" ht="17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</row>
    <row r="741" spans="2:127" ht="17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</row>
  </sheetData>
  <sheetProtection/>
  <protectedRanges>
    <protectedRange sqref="BM9:BM52" name="Range5_7"/>
    <protectedRange sqref="BU9:BU37 BU40:BU41 BT9:BT52 BU45:BU48" name="Range5_8"/>
    <protectedRange sqref="AD9:AD52" name="Range4"/>
    <protectedRange sqref="R9:R52" name="Range4_1"/>
    <protectedRange sqref="T9:T52" name="Range4_2"/>
    <protectedRange sqref="X9:X52" name="Range4_3"/>
    <protectedRange sqref="AB9:AB52" name="Range4_4"/>
    <protectedRange sqref="AF9:AF52" name="Range4_5"/>
    <protectedRange sqref="AJ9:AJ52" name="Range4_11"/>
    <protectedRange sqref="BB9:BB52" name="Range4_12"/>
    <protectedRange sqref="AZ9:AZ52" name="Range4_6"/>
    <protectedRange sqref="BO9:BO52" name="Range5_6"/>
    <protectedRange sqref="BV9:BV52" name="Range5_9"/>
    <protectedRange sqref="CB9:CB52" name="Range5_10"/>
    <protectedRange sqref="CE9:CE52" name="Range5_11"/>
    <protectedRange sqref="CH9:CH52" name="Range5_12"/>
    <protectedRange sqref="CO9:CO52" name="Range5_14"/>
    <protectedRange sqref="CR9:CR52" name="Range5_15"/>
    <protectedRange sqref="CU9:CU52" name="Range5_16"/>
    <protectedRange sqref="DL9:DL52" name="Range6_1"/>
    <protectedRange sqref="DR9:DR52" name="Range6_2"/>
  </protectedRanges>
  <mergeCells count="173">
    <mergeCell ref="N5:Q5"/>
    <mergeCell ref="BN6:BN7"/>
    <mergeCell ref="AW6:AW7"/>
    <mergeCell ref="BA6:BA7"/>
    <mergeCell ref="BD6:BD7"/>
    <mergeCell ref="BG6:BG7"/>
    <mergeCell ref="BI6:BI7"/>
    <mergeCell ref="BM6:BM7"/>
    <mergeCell ref="V6:V7"/>
    <mergeCell ref="AC6:AC7"/>
    <mergeCell ref="D3:D7"/>
    <mergeCell ref="AL6:AL7"/>
    <mergeCell ref="R6:R7"/>
    <mergeCell ref="J6:J7"/>
    <mergeCell ref="AH6:AH7"/>
    <mergeCell ref="F6:F7"/>
    <mergeCell ref="AH5:AK5"/>
    <mergeCell ref="H6:H7"/>
    <mergeCell ref="N6:N7"/>
    <mergeCell ref="AD5:AG5"/>
    <mergeCell ref="CS4:CV5"/>
    <mergeCell ref="CF5:CI5"/>
    <mergeCell ref="CN6:CN7"/>
    <mergeCell ref="CJ6:CJ7"/>
    <mergeCell ref="CH6:CH7"/>
    <mergeCell ref="CI6:CI7"/>
    <mergeCell ref="CP6:CP7"/>
    <mergeCell ref="CK6:CK7"/>
    <mergeCell ref="CP4:CR5"/>
    <mergeCell ref="CF6:CF7"/>
    <mergeCell ref="DT4:DV5"/>
    <mergeCell ref="DD6:DD7"/>
    <mergeCell ref="DM6:DM7"/>
    <mergeCell ref="DP5:DR5"/>
    <mergeCell ref="DG4:DI5"/>
    <mergeCell ref="DJ5:DL5"/>
    <mergeCell ref="DM5:DO5"/>
    <mergeCell ref="DS4:DS7"/>
    <mergeCell ref="DD5:DF5"/>
    <mergeCell ref="DV6:DV7"/>
    <mergeCell ref="CJ5:CL5"/>
    <mergeCell ref="CF4:CL4"/>
    <mergeCell ref="CL6:CL7"/>
    <mergeCell ref="CM6:CM7"/>
    <mergeCell ref="CM4:CO5"/>
    <mergeCell ref="CG6:CG7"/>
    <mergeCell ref="B53:C53"/>
    <mergeCell ref="BF6:BF7"/>
    <mergeCell ref="AZ6:AZ7"/>
    <mergeCell ref="BC6:BC7"/>
    <mergeCell ref="B3:B7"/>
    <mergeCell ref="C3:C7"/>
    <mergeCell ref="F3:I5"/>
    <mergeCell ref="G6:G7"/>
    <mergeCell ref="I6:I7"/>
    <mergeCell ref="J3:M5"/>
    <mergeCell ref="B1:V1"/>
    <mergeCell ref="B2:R2"/>
    <mergeCell ref="E3:E7"/>
    <mergeCell ref="Z6:Z7"/>
    <mergeCell ref="O6:O7"/>
    <mergeCell ref="P6:P7"/>
    <mergeCell ref="K6:K7"/>
    <mergeCell ref="R5:U5"/>
    <mergeCell ref="V5:Y5"/>
    <mergeCell ref="Z5:AC5"/>
    <mergeCell ref="CW3:CW7"/>
    <mergeCell ref="DJ4:DR4"/>
    <mergeCell ref="DA4:DF4"/>
    <mergeCell ref="DJ6:DJ7"/>
    <mergeCell ref="DA5:DC5"/>
    <mergeCell ref="DG6:DG7"/>
    <mergeCell ref="DI6:DI7"/>
    <mergeCell ref="DL6:DL7"/>
    <mergeCell ref="DB6:DB7"/>
    <mergeCell ref="DQ6:DQ7"/>
    <mergeCell ref="DT6:DT7"/>
    <mergeCell ref="CX6:CX7"/>
    <mergeCell ref="DO6:DO7"/>
    <mergeCell ref="DR6:DR7"/>
    <mergeCell ref="DA6:DA7"/>
    <mergeCell ref="DP6:DP7"/>
    <mergeCell ref="CY6:CY7"/>
    <mergeCell ref="DC6:DC7"/>
    <mergeCell ref="DF6:DF7"/>
    <mergeCell ref="CZ6:CZ7"/>
    <mergeCell ref="L6:L7"/>
    <mergeCell ref="M6:M7"/>
    <mergeCell ref="BX6:BX7"/>
    <mergeCell ref="BM5:BO5"/>
    <mergeCell ref="BT5:BV5"/>
    <mergeCell ref="BR6:BR7"/>
    <mergeCell ref="BT6:BT7"/>
    <mergeCell ref="BP5:BQ5"/>
    <mergeCell ref="Q6:Q7"/>
    <mergeCell ref="AD6:AD7"/>
    <mergeCell ref="BW6:BW7"/>
    <mergeCell ref="BI5:BL5"/>
    <mergeCell ref="BU6:BU7"/>
    <mergeCell ref="BS6:BS7"/>
    <mergeCell ref="BQ6:BQ7"/>
    <mergeCell ref="BR5:BS5"/>
    <mergeCell ref="BJ6:BJ7"/>
    <mergeCell ref="BP6:BP7"/>
    <mergeCell ref="AU6:AU7"/>
    <mergeCell ref="BB6:BB7"/>
    <mergeCell ref="AR5:AU5"/>
    <mergeCell ref="AS6:AS7"/>
    <mergeCell ref="AV6:AV7"/>
    <mergeCell ref="AT6:AT7"/>
    <mergeCell ref="AY6:AY7"/>
    <mergeCell ref="AV5:AY5"/>
    <mergeCell ref="AR6:AR7"/>
    <mergeCell ref="AZ5:BB5"/>
    <mergeCell ref="BZ5:CB5"/>
    <mergeCell ref="BW4:CE4"/>
    <mergeCell ref="CE6:CE7"/>
    <mergeCell ref="BK6:BK7"/>
    <mergeCell ref="BL6:BL7"/>
    <mergeCell ref="BO6:BO7"/>
    <mergeCell ref="CC6:CC7"/>
    <mergeCell ref="CC5:CE5"/>
    <mergeCell ref="CA6:CA7"/>
    <mergeCell ref="CD6:CD7"/>
    <mergeCell ref="CV6:CV7"/>
    <mergeCell ref="S6:S7"/>
    <mergeCell ref="T6:T7"/>
    <mergeCell ref="U6:U7"/>
    <mergeCell ref="W6:W7"/>
    <mergeCell ref="X6:X7"/>
    <mergeCell ref="Y6:Y7"/>
    <mergeCell ref="AA6:AA7"/>
    <mergeCell ref="AB6:AB7"/>
    <mergeCell ref="BV6:BV7"/>
    <mergeCell ref="CU6:CU7"/>
    <mergeCell ref="AX6:AX7"/>
    <mergeCell ref="CT6:CT7"/>
    <mergeCell ref="CS6:CS7"/>
    <mergeCell ref="CQ6:CQ7"/>
    <mergeCell ref="BY6:BY7"/>
    <mergeCell ref="CO6:CO7"/>
    <mergeCell ref="CR6:CR7"/>
    <mergeCell ref="CB6:CB7"/>
    <mergeCell ref="BZ6:BZ7"/>
    <mergeCell ref="AJ6:AJ7"/>
    <mergeCell ref="AO4:BE4"/>
    <mergeCell ref="BW5:BY5"/>
    <mergeCell ref="AP6:AP7"/>
    <mergeCell ref="BI4:BV4"/>
    <mergeCell ref="BC5:BE5"/>
    <mergeCell ref="BE6:BE7"/>
    <mergeCell ref="BF4:BH5"/>
    <mergeCell ref="BH6:BH7"/>
    <mergeCell ref="AK6:AK7"/>
    <mergeCell ref="AE6:AE7"/>
    <mergeCell ref="AF6:AF7"/>
    <mergeCell ref="AG6:AG7"/>
    <mergeCell ref="AI6:AI7"/>
    <mergeCell ref="AN6:AN7"/>
    <mergeCell ref="AO5:AQ5"/>
    <mergeCell ref="AQ6:AQ7"/>
    <mergeCell ref="AM6:AM7"/>
    <mergeCell ref="AO6:AO7"/>
    <mergeCell ref="DU6:DU7"/>
    <mergeCell ref="N3:CV3"/>
    <mergeCell ref="DA3:DV3"/>
    <mergeCell ref="DE6:DE7"/>
    <mergeCell ref="DH6:DH7"/>
    <mergeCell ref="DK6:DK7"/>
    <mergeCell ref="DN6:DN7"/>
    <mergeCell ref="CX3:CZ5"/>
    <mergeCell ref="AL5:AN5"/>
    <mergeCell ref="N4:AN4"/>
  </mergeCells>
  <printOptions/>
  <pageMargins left="0.17" right="0.17" top="0.17" bottom="0.2" header="0.17" footer="0.18"/>
  <pageSetup horizontalDpi="600" verticalDpi="600" orientation="landscape" paperSize="9" scale="59" r:id="rId1"/>
  <rowBreaks count="1" manualBreakCount="1">
    <brk id="28" max="118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Finansruzan</cp:lastModifiedBy>
  <cp:lastPrinted>2015-07-01T12:36:55Z</cp:lastPrinted>
  <dcterms:created xsi:type="dcterms:W3CDTF">2002-03-15T09:46:46Z</dcterms:created>
  <dcterms:modified xsi:type="dcterms:W3CDTF">2015-08-03T12:59:40Z</dcterms:modified>
  <cp:category/>
  <cp:version/>
  <cp:contentType/>
  <cp:contentStatus/>
</cp:coreProperties>
</file>