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4440" windowWidth="4110" windowHeight="2715" tabRatio="313" activeTab="0"/>
  </bookViews>
  <sheets>
    <sheet name="Mutqer" sheetId="1" r:id="rId1"/>
  </sheets>
  <definedNames/>
  <calcPr fullCalcOnLoad="1"/>
</workbook>
</file>

<file path=xl/sharedStrings.xml><?xml version="1.0" encoding="utf-8"?>
<sst xmlns="http://schemas.openxmlformats.org/spreadsheetml/2006/main" count="205" uniqueCount="99">
  <si>
    <t>Ð/Ñ</t>
  </si>
  <si>
    <t xml:space="preserve"> ՀԱՇՎԵՏՎՈՒԹՅՈՒՆ</t>
  </si>
  <si>
    <t>Համայնքի անվանումը</t>
  </si>
  <si>
    <t>ԸՆԴԱՄԵՆԸ   ԵԿԱՄՈՒՏՆԵՐ( տող 1100+տող 1200+
տող 1300)</t>
  </si>
  <si>
    <t xml:space="preserve">ծրագիր տարեկան </t>
  </si>
  <si>
    <t xml:space="preserve">       1. Հարկեր և տուրքեր   (բյուջ. տող 1110+ տող 1120+տող 1130+ տող 1150+ տող 1160)</t>
  </si>
  <si>
    <t xml:space="preserve">Գույքահարկ համայնքների վարչական տարածքներում գտնվող շենքերի և շինությունների համար                                                                                                                                                                                                        </t>
  </si>
  <si>
    <t>Հողի հարկ համայնքների վարչական տարածքներում գտնվող հողի համար</t>
  </si>
  <si>
    <t xml:space="preserve">1.1 Գույքային հարկեր անշարժ գույքից  (բյուջ. տող 1111+տող 1112), այդ թվում`      </t>
  </si>
  <si>
    <t xml:space="preserve">1.2 Գույքային հարկեր այլ գույքից
այդ թվում` գույքահարկ փոխադրամիջոցների համար </t>
  </si>
  <si>
    <t>2. Պաշտոնական դրամաշնորհներ (տող 1210+տող 1220+տող 1230+ տող 1240+տող 1250+տող 1260)</t>
  </si>
  <si>
    <t>2.1 Ընթացիկ արտաքին պաշտոնական դրամաշնորհներ` ստացված այլ պետություններից +
2.3 Ընթացիկ արտաքին պաշտոնական դրամաշնորհներ` ստացված միջազգային կազմակերպություններից</t>
  </si>
  <si>
    <t>ա) Պետական բյուջեից ֆինանսական համահարթեցման սկզբունքով տրամադրվող դոտացիաներ +բ) պետական բյուջեից համայնքի վարչական բյուջեին տրամադրվող այլ դոտացիաներ (տող 1255+տող 1256)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</si>
  <si>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</si>
  <si>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ֆին. նպատակով ստացվող պաշտոնական դրամաշնորհներ</t>
  </si>
  <si>
    <t>2.5 Ընթացիկ ներքին պաշտոնական դրամաշնորհներ` ստացված կառավարման այլ մակարդակներից (տող 1251+տող 1254 +տող 1257+տող 1258)</t>
  </si>
  <si>
    <t>3.3 Գույքի վարձակալությունից եկամուտներ (տող 1331+տող 1332+տող 1333+տող 1334)</t>
  </si>
  <si>
    <t>1331. Համայնքի սեփականություն համարվող հողերի վարձավճարներ</t>
  </si>
  <si>
    <t>1332. Համայնքի վարչական տարածքում գտնվող պետության սեփականությունը համարվող  հողերի վարձավճարներ</t>
  </si>
  <si>
    <t>1333. Համայնքի վարչական տարածքում գտնվող պետության և համայնքի սեփ. պատկանող հողամասերի կառուցապատման իրավունքի դիմաց գանձվող վարձավճարներ</t>
  </si>
  <si>
    <t>1334. Այլ գույքի վարձակալությունից մուտքեր</t>
  </si>
  <si>
    <t>Համայնքի սեփ. հանդիսացող, այդ թվում` տիրազուրկ, համայնքին որպես սեփ. անցած ապրանքների վաճառքից մուտքեր (տող 1341) + Համայնքային հիմնարկների կողմից առանց տեղական տուրքի գանձման  մատուցվող ծառայությունների դիմաց ստացվող այլ վճարներ (տող 1343)</t>
  </si>
  <si>
    <t>Պետության կողմից տեղական ինքնակառավարման մարմիններին պատվիրակված լիազորությունների իրականացման ծախսերի ֆին. համար պետ. բյուջեից ստացվող միջոցներ (տող 1342)</t>
  </si>
  <si>
    <t xml:space="preserve">3.4 Համայնքի բյուջեի եկամուտներ ապրանքների մատակարարումից և ծառայությունների մատուցումից (տող 1341+տող 1342+տող 1343) </t>
  </si>
  <si>
    <t>Այլ եկամուտներ*</t>
  </si>
  <si>
    <t>Ընդամենը վարչական բյուջեի եկամուտները</t>
  </si>
  <si>
    <t xml:space="preserve">2.2 Կապիտալ արտաքին պաշտոնական դրամաշնորհներ` ստացված այլ պետություններից+
2.4 Կապիտալ արտաքին պաշտոնական դրամաշնորհներ` ստացված միջազգային կազմակերպություններից
</t>
  </si>
  <si>
    <t>2.6 Կապիտալ ներքին պաշտոնական դրամաշնորհներ` ստացված կառավարման այլ մակարդակներից (տող 1261+տող 1262)</t>
  </si>
  <si>
    <t xml:space="preserve">3.1 Տոկոսներ
 3.8  Կապիտալ ոչ պաշտոնական դրամաշնորհներ
 (տող 1381+տող 1382) +                                                                                                                                                                                     
3.9 Համայնքի գույքին պատճառած վնասների փոխհատուցումից մուտքեր (տող 1391)+ Համայնքի բյուջե մուտքագրման ենթակա եկամուտներ (տող 1393)
</t>
  </si>
  <si>
    <t>Վարչական բյուջեի պահուստային ֆոնդից ֆոնդային բյուջե կատարվող հատկացումներից մուտքեր 
(տող 1392)</t>
  </si>
  <si>
    <t>Ընդամենը Ֆոնդային բյուջեի եկամուտները</t>
  </si>
  <si>
    <t>3. Այլ եկամուտներ (տող 1310 + տող 1380 + տող 1390)</t>
  </si>
  <si>
    <t>Ֆ ո ն դ ա յ ի ն      Բ յ ու ջ ե</t>
  </si>
  <si>
    <t xml:space="preserve">                                                                              Վ ա ր չ ա կ ա ն    բ յ ու ջ ե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</si>
  <si>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</si>
  <si>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</si>
  <si>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</si>
  <si>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</si>
  <si>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</si>
  <si>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</si>
  <si>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</si>
  <si>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</si>
  <si>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</si>
  <si>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</si>
  <si>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</si>
  <si>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</si>
  <si>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</si>
  <si>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</si>
  <si>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>Հորս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</si>
  <si>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</si>
  <si>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</si>
  <si>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</si>
  <si>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</si>
  <si>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</si>
  <si>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</si>
  <si>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</si>
  <si>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</si>
  <si>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</si>
  <si>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</si>
  <si>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</si>
  <si>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</si>
  <si>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</si>
  <si>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</si>
  <si>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</si>
  <si>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</si>
  <si>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</si>
  <si>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</si>
  <si>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</si>
  <si>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</si>
  <si>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</si>
  <si>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</si>
  <si>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</si>
  <si>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</si>
  <si>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</si>
  <si>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</si>
  <si>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</si>
  <si>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</si>
  <si>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</si>
  <si>
    <t>ԸՆԴԱՄԵՆԸ</t>
  </si>
  <si>
    <t>Ֆոնդային բյուջեի տարեսկզբի մնացորդ</t>
  </si>
  <si>
    <t>Վարչական բյուջեի տարեսկզբի մնացորդ</t>
  </si>
  <si>
    <t>Ընդամենը տույժերի և տուգանքների գումարները</t>
  </si>
  <si>
    <t xml:space="preserve">փաստ.                                                                    </t>
  </si>
  <si>
    <t>կատ. %-ը</t>
  </si>
  <si>
    <t>¸²ÐÎ ·áõÙ³ñÝ»ñ</t>
  </si>
  <si>
    <t>áã ýÇÝ³Ýë³Ï³Ý ³ÏïÇíÝ»ñÇó Ùáõïù»ñ</t>
  </si>
  <si>
    <t>Հաշվետու ժամանակաշրջան</t>
  </si>
  <si>
    <r>
      <t xml:space="preserve">որից`   ՍԵՓԱԿԱՆ ԵԿԱՄՈՒՏՆԵՐ
(Ընդամենը եկամուտներ առանց 
   պաշտոնական դրամաշնորհների)                                                                               </t>
    </r>
    <r>
      <rPr>
        <sz val="9"/>
        <rFont val="GHEA Grapalat"/>
        <family val="3"/>
      </rPr>
      <t xml:space="preserve">                                                    </t>
    </r>
  </si>
  <si>
    <r>
      <t xml:space="preserve">
</t>
    </r>
    <r>
      <rPr>
        <b/>
        <sz val="10"/>
        <rFont val="GHEA Grapalat"/>
        <family val="3"/>
      </rPr>
      <t xml:space="preserve">3.2 Շահաբաժիններ +
3.5 Վարչական գանձումներ (տող 1351+տող 1352) +
 3.6 Մուտքեր տույժերից, տուգանքներից 
(տող 1361+տող 1362) +
3.7 Ընթացիկ ոչ պաշտոնական դրամաշնորհներ 
(տող 1371+տող 1372)
</t>
    </r>
  </si>
  <si>
    <r>
      <t xml:space="preserve">1.3 Ապրանքների օգտագործման կամ գործունեության իրականացման թույլտվության վճարներ
այդ թվում` Տեղական տուրքեր  </t>
    </r>
    <r>
      <rPr>
        <sz val="9"/>
        <rFont val="GHEA Grapalat"/>
        <family val="3"/>
      </rPr>
      <t>(բյուջ. տող 1132+ տող 1135+տող 1136+ տող 1137+ տող 1138+տող 1139+տող 1140+տող 1141+տող 1142+տող 1143+տող 1144+ տող 1145)</t>
    </r>
  </si>
  <si>
    <r>
      <t xml:space="preserve">1.4 Ապրանքների մատակարարումից և ծառայությունների մատուցումից այլ պարտադիր վճարներ   այդ թվում`համայնքի բյուջե վճարվող պետական տուրքեր </t>
    </r>
    <r>
      <rPr>
        <sz val="10"/>
        <rFont val="GHEA Grapalat"/>
        <family val="3"/>
      </rPr>
      <t xml:space="preserve"> (բյուջ. տող 1152+տող 1153) </t>
    </r>
  </si>
  <si>
    <r>
      <t>1.5 Այլ հարկային եկամուտներ</t>
    </r>
    <r>
      <rPr>
        <sz val="10"/>
        <rFont val="GHEA Grapalat"/>
        <family val="3"/>
      </rPr>
      <t xml:space="preserve"> (բյուջ. տող 1161+տող 1165</t>
    </r>
    <r>
      <rPr>
        <b/>
        <sz val="10"/>
        <rFont val="GHEA Grapalat"/>
        <family val="3"/>
      </rPr>
      <t xml:space="preserve">) </t>
    </r>
  </si>
  <si>
    <t>Ընդամենը հողի հարկի ապառքը 01.01.12թ. դրությամբ*</t>
  </si>
  <si>
    <t>2012թ. բյուջեում ներառված հողի հարկի ապառքի գումարը*</t>
  </si>
  <si>
    <t>Ընդամենը գույքահարկի ապառքը 01.01.12թ. դրությամբ*</t>
  </si>
  <si>
    <t>2012թ. բյուջեում ներառված գույքահակի ապառքի գումարը*</t>
  </si>
  <si>
    <t>Աղբահանություն</t>
  </si>
  <si>
    <t xml:space="preserve"> Հ ՎԱՅՈՑ ՁՈՐԻ ՄԱՐԶԻ  ՀԱՄԱՅՆՔՆԵՐԻ   ԲՅՈՒՋԵՏԱՅԻՆ   ԵԿԱՄՈՒՏՆԵՐԻ   ՎԵՐԱԲԵՐՅԱԼ (նախնական)
2012թ.  Մայիսի 1-ի դրությամբ </t>
  </si>
  <si>
    <t>ծրագիր/4 ամիս/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</si>
</sst>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"/>
    <numFmt numFmtId="191" formatCode="#,##0.0"/>
    <numFmt numFmtId="192" formatCode="0E+00"/>
    <numFmt numFmtId="193" formatCode="0.0%"/>
    <numFmt numFmtId="194" formatCode="0.00000000"/>
  </numFmts>
  <fonts count="51">
    <font>
      <sz val="12"/>
      <name val="Times Armenian"/>
      <family val="0"/>
    </font>
    <font>
      <sz val="8"/>
      <name val="Times Armenian"/>
      <family val="0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u val="single"/>
      <sz val="12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sz val="8"/>
      <name val="GHEA Grapalat"/>
      <family val="3"/>
    </font>
    <font>
      <sz val="10"/>
      <color indexed="9"/>
      <name val="GHEA Grapalat"/>
      <family val="3"/>
    </font>
    <font>
      <sz val="10"/>
      <name val="Arial Armenian"/>
      <family val="2"/>
    </font>
    <font>
      <sz val="10"/>
      <name val="Times Armenian"/>
      <family val="0"/>
    </font>
    <font>
      <b/>
      <sz val="10"/>
      <name val="Times Armeni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80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/>
    </xf>
    <xf numFmtId="191" fontId="6" fillId="0" borderId="0" xfId="0" applyNumberFormat="1" applyFont="1" applyFill="1" applyAlignment="1">
      <alignment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2" fillId="34" borderId="14" xfId="0" applyNumberFormat="1" applyFont="1" applyFill="1" applyBorder="1" applyAlignment="1" applyProtection="1">
      <alignment horizontal="center" vertical="center" wrapText="1"/>
      <protection/>
    </xf>
    <xf numFmtId="191" fontId="6" fillId="0" borderId="12" xfId="0" applyNumberFormat="1" applyFont="1" applyFill="1" applyBorder="1" applyAlignment="1">
      <alignment horizontal="center" vertical="center" wrapText="1"/>
    </xf>
    <xf numFmtId="180" fontId="6" fillId="0" borderId="12" xfId="5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/>
    </xf>
    <xf numFmtId="4" fontId="4" fillId="35" borderId="11" xfId="0" applyNumberFormat="1" applyFont="1" applyFill="1" applyBorder="1" applyAlignment="1">
      <alignment horizontal="left" vertical="center" wrapText="1"/>
    </xf>
    <xf numFmtId="191" fontId="2" fillId="0" borderId="0" xfId="0" applyNumberFormat="1" applyFont="1" applyAlignment="1">
      <alignment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191" fontId="8" fillId="0" borderId="12" xfId="0" applyNumberFormat="1" applyFont="1" applyFill="1" applyBorder="1" applyAlignment="1">
      <alignment horizontal="center" vertical="center" wrapText="1"/>
    </xf>
    <xf numFmtId="191" fontId="14" fillId="0" borderId="12" xfId="0" applyNumberFormat="1" applyFont="1" applyFill="1" applyBorder="1" applyAlignment="1">
      <alignment vertical="center" wrapText="1"/>
    </xf>
    <xf numFmtId="191" fontId="15" fillId="0" borderId="12" xfId="0" applyNumberFormat="1" applyFont="1" applyFill="1" applyBorder="1" applyAlignment="1">
      <alignment vertical="center" wrapText="1"/>
    </xf>
    <xf numFmtId="191" fontId="6" fillId="0" borderId="12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191" fontId="8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91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91" fontId="13" fillId="0" borderId="0" xfId="0" applyNumberFormat="1" applyFont="1" applyFill="1" applyBorder="1" applyAlignment="1">
      <alignment/>
    </xf>
    <xf numFmtId="9" fontId="13" fillId="0" borderId="0" xfId="57" applyFont="1" applyFill="1" applyBorder="1" applyAlignment="1">
      <alignment/>
    </xf>
    <xf numFmtId="9" fontId="13" fillId="0" borderId="0" xfId="57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" fontId="7" fillId="36" borderId="19" xfId="0" applyNumberFormat="1" applyFont="1" applyFill="1" applyBorder="1" applyAlignment="1">
      <alignment horizontal="center" vertical="center" wrapText="1"/>
    </xf>
    <xf numFmtId="4" fontId="7" fillId="36" borderId="17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14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15" xfId="0" applyNumberFormat="1" applyFont="1" applyFill="1" applyBorder="1" applyAlignment="1" applyProtection="1">
      <alignment horizontal="center" vertical="center" textRotation="90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2" fillId="37" borderId="19" xfId="0" applyNumberFormat="1" applyFont="1" applyFill="1" applyBorder="1" applyAlignment="1" applyProtection="1">
      <alignment horizontal="center" vertical="center" wrapText="1"/>
      <protection/>
    </xf>
    <xf numFmtId="0" fontId="2" fillId="37" borderId="20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 horizontal="center" vertical="center" wrapText="1"/>
      <protection/>
    </xf>
    <xf numFmtId="0" fontId="2" fillId="37" borderId="22" xfId="0" applyNumberFormat="1" applyFont="1" applyFill="1" applyBorder="1" applyAlignment="1" applyProtection="1">
      <alignment horizontal="center" vertical="center" wrapText="1"/>
      <protection/>
    </xf>
    <xf numFmtId="0" fontId="2" fillId="37" borderId="0" xfId="0" applyNumberFormat="1" applyFont="1" applyFill="1" applyBorder="1" applyAlignment="1" applyProtection="1">
      <alignment horizontal="center" vertical="center" wrapText="1"/>
      <protection/>
    </xf>
    <xf numFmtId="0" fontId="2" fillId="37" borderId="23" xfId="0" applyNumberFormat="1" applyFont="1" applyFill="1" applyBorder="1" applyAlignment="1" applyProtection="1">
      <alignment horizontal="center" vertical="center" wrapText="1"/>
      <protection/>
    </xf>
    <xf numFmtId="0" fontId="2" fillId="37" borderId="17" xfId="0" applyNumberFormat="1" applyFont="1" applyFill="1" applyBorder="1" applyAlignment="1" applyProtection="1">
      <alignment horizontal="center" vertical="center" wrapText="1"/>
      <protection/>
    </xf>
    <xf numFmtId="0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4" fontId="4" fillId="37" borderId="12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6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4" fontId="4" fillId="35" borderId="16" xfId="0" applyNumberFormat="1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left" vertical="center" wrapText="1"/>
    </xf>
    <xf numFmtId="4" fontId="4" fillId="35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0" fillId="33" borderId="20" xfId="0" applyNumberFormat="1" applyFont="1" applyFill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4" fontId="10" fillId="33" borderId="23" xfId="0" applyNumberFormat="1" applyFont="1" applyFill="1" applyBorder="1" applyAlignment="1">
      <alignment horizontal="center" vertical="center" wrapText="1"/>
    </xf>
    <xf numFmtId="4" fontId="10" fillId="33" borderId="18" xfId="0" applyNumberFormat="1" applyFont="1" applyFill="1" applyBorder="1" applyAlignment="1">
      <alignment horizontal="center" vertical="center" wrapText="1"/>
    </xf>
    <xf numFmtId="4" fontId="10" fillId="33" borderId="24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33" borderId="21" xfId="0" applyNumberFormat="1" applyFont="1" applyFill="1" applyBorder="1" applyAlignment="1">
      <alignment horizontal="center" vertical="center" wrapText="1"/>
    </xf>
    <xf numFmtId="4" fontId="8" fillId="33" borderId="22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4" fontId="8" fillId="33" borderId="23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U745"/>
  <sheetViews>
    <sheetView tabSelected="1" zoomScalePageLayoutView="0" workbookViewId="0" topLeftCell="B1">
      <pane xSplit="2" ySplit="11" topLeftCell="D12" activePane="bottomRight" state="frozen"/>
      <selection pane="topLeft" activeCell="B1" sqref="B1"/>
      <selection pane="topRight" activeCell="D1" sqref="D1"/>
      <selection pane="bottomLeft" activeCell="B12" sqref="B12"/>
      <selection pane="bottomRight" activeCell="B2" sqref="B2:X2"/>
    </sheetView>
  </sheetViews>
  <sheetFormatPr defaultColWidth="8.796875" defaultRowHeight="15"/>
  <cols>
    <col min="1" max="1" width="0.8984375" style="4" hidden="1" customWidth="1"/>
    <col min="2" max="2" width="3.19921875" style="4" customWidth="1"/>
    <col min="3" max="3" width="13.69921875" style="4" customWidth="1"/>
    <col min="4" max="5" width="10.69921875" style="4" customWidth="1"/>
    <col min="6" max="6" width="12.19921875" style="4" customWidth="1"/>
    <col min="7" max="7" width="10.69921875" style="4" customWidth="1"/>
    <col min="8" max="8" width="11.69921875" style="4" customWidth="1"/>
    <col min="9" max="9" width="8.09765625" style="4" customWidth="1"/>
    <col min="10" max="10" width="9.69921875" style="4" customWidth="1"/>
    <col min="11" max="12" width="9.8984375" style="4" customWidth="1"/>
    <col min="13" max="13" width="8.3984375" style="4" customWidth="1"/>
    <col min="14" max="14" width="9.59765625" style="4" customWidth="1"/>
    <col min="15" max="15" width="10.8984375" style="4" bestFit="1" customWidth="1"/>
    <col min="16" max="16" width="10.5" style="4" customWidth="1"/>
    <col min="17" max="17" width="9.59765625" style="4" bestFit="1" customWidth="1"/>
    <col min="18" max="18" width="8.59765625" style="4" customWidth="1"/>
    <col min="19" max="19" width="8.8984375" style="4" customWidth="1"/>
    <col min="20" max="20" width="9.69921875" style="4" customWidth="1"/>
    <col min="21" max="21" width="6.59765625" style="4" customWidth="1"/>
    <col min="22" max="22" width="7.69921875" style="4" customWidth="1"/>
    <col min="23" max="23" width="8.69921875" style="4" customWidth="1"/>
    <col min="24" max="24" width="9.3984375" style="4" customWidth="1"/>
    <col min="25" max="29" width="9.5" style="4" customWidth="1"/>
    <col min="30" max="30" width="10" style="4" customWidth="1"/>
    <col min="31" max="31" width="8.3984375" style="4" customWidth="1"/>
    <col min="32" max="32" width="9.3984375" style="4" customWidth="1"/>
    <col min="33" max="36" width="8" style="4" customWidth="1"/>
    <col min="37" max="37" width="8.59765625" style="4" customWidth="1"/>
    <col min="38" max="43" width="6.09765625" style="4" customWidth="1"/>
    <col min="44" max="44" width="9.59765625" style="4" customWidth="1"/>
    <col min="45" max="45" width="9.69921875" style="4" customWidth="1"/>
    <col min="46" max="46" width="10.3984375" style="4" customWidth="1"/>
    <col min="47" max="47" width="7.19921875" style="4" customWidth="1"/>
    <col min="48" max="52" width="6.09765625" style="4" customWidth="1"/>
    <col min="53" max="53" width="8.5" style="4" customWidth="1"/>
    <col min="54" max="54" width="8.09765625" style="4" customWidth="1"/>
    <col min="55" max="55" width="6.09765625" style="4" customWidth="1"/>
    <col min="56" max="56" width="9.3984375" style="4" customWidth="1"/>
    <col min="57" max="57" width="8.59765625" style="4" customWidth="1"/>
    <col min="58" max="58" width="7.69921875" style="4" customWidth="1"/>
    <col min="59" max="59" width="7.3984375" style="4" customWidth="1"/>
    <col min="60" max="61" width="7.09765625" style="4" customWidth="1"/>
    <col min="62" max="64" width="5.8984375" style="4" customWidth="1"/>
    <col min="65" max="65" width="7.69921875" style="4" customWidth="1"/>
    <col min="66" max="66" width="8" style="4" customWidth="1"/>
    <col min="67" max="67" width="7.09765625" style="4" customWidth="1"/>
    <col min="68" max="70" width="6.59765625" style="4" customWidth="1"/>
    <col min="71" max="71" width="8.8984375" style="4" customWidth="1"/>
    <col min="72" max="72" width="9.19921875" style="4" customWidth="1"/>
    <col min="73" max="73" width="9.09765625" style="4" customWidth="1"/>
    <col min="74" max="74" width="8.69921875" style="4" customWidth="1"/>
    <col min="75" max="75" width="9" style="4" customWidth="1"/>
    <col min="76" max="77" width="8.59765625" style="4" customWidth="1"/>
    <col min="78" max="78" width="14.19921875" style="4" bestFit="1" customWidth="1"/>
    <col min="79" max="79" width="10" style="4" customWidth="1"/>
    <col min="80" max="80" width="10.5" style="4" customWidth="1"/>
    <col min="81" max="81" width="8.5" style="4" customWidth="1"/>
    <col min="82" max="82" width="8.8984375" style="4" customWidth="1"/>
    <col min="83" max="83" width="7" style="4" customWidth="1"/>
    <col min="84" max="86" width="9.5" style="4" customWidth="1"/>
    <col min="87" max="89" width="6" style="4" customWidth="1"/>
    <col min="90" max="90" width="7.59765625" style="4" customWidth="1"/>
    <col min="91" max="91" width="6.69921875" style="4" customWidth="1"/>
    <col min="92" max="92" width="6.19921875" style="4" customWidth="1"/>
    <col min="93" max="93" width="8" style="4" customWidth="1"/>
    <col min="94" max="94" width="7.8984375" style="4" customWidth="1"/>
    <col min="95" max="95" width="8" style="4" customWidth="1"/>
    <col min="96" max="96" width="0.1015625" style="4" customWidth="1"/>
    <col min="97" max="97" width="7.8984375" style="4" hidden="1" customWidth="1"/>
    <col min="98" max="98" width="7.5" style="4" hidden="1" customWidth="1"/>
    <col min="99" max="99" width="7.8984375" style="4" hidden="1" customWidth="1"/>
    <col min="100" max="16384" width="9" style="4" customWidth="1"/>
  </cols>
  <sheetData>
    <row r="1" spans="2:92" ht="27" customHeight="1">
      <c r="B1" s="115" t="s">
        <v>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</row>
    <row r="2" spans="2:92" ht="36" customHeight="1">
      <c r="B2" s="116" t="s">
        <v>97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26"/>
      <c r="Z2" s="6"/>
      <c r="AA2" s="6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  <c r="AQ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</row>
    <row r="3" spans="3:40" ht="17.25" customHeight="1">
      <c r="C3" s="9"/>
      <c r="T3" s="117"/>
      <c r="U3" s="117"/>
      <c r="V3" s="10"/>
      <c r="W3" s="10"/>
      <c r="X3" s="10"/>
      <c r="Y3" s="10"/>
      <c r="Z3" s="117"/>
      <c r="AA3" s="117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2:97" ht="15" customHeight="1">
      <c r="B4" s="100" t="s">
        <v>0</v>
      </c>
      <c r="C4" s="101" t="s">
        <v>2</v>
      </c>
      <c r="D4" s="102" t="s">
        <v>79</v>
      </c>
      <c r="E4" s="102" t="s">
        <v>80</v>
      </c>
      <c r="F4" s="103" t="s">
        <v>3</v>
      </c>
      <c r="G4" s="104"/>
      <c r="H4" s="104"/>
      <c r="I4" s="105"/>
      <c r="J4" s="129" t="s">
        <v>87</v>
      </c>
      <c r="K4" s="130"/>
      <c r="L4" s="130"/>
      <c r="M4" s="131"/>
      <c r="N4" s="138" t="s">
        <v>33</v>
      </c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40"/>
      <c r="BY4" s="25"/>
      <c r="BZ4" s="121" t="s">
        <v>25</v>
      </c>
      <c r="CA4" s="121"/>
      <c r="CB4" s="121"/>
      <c r="CC4" s="144" t="s">
        <v>32</v>
      </c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5" t="s">
        <v>30</v>
      </c>
      <c r="CP4" s="145"/>
      <c r="CQ4" s="145"/>
      <c r="CR4" s="101" t="s">
        <v>84</v>
      </c>
      <c r="CS4" s="101" t="s">
        <v>85</v>
      </c>
    </row>
    <row r="5" spans="2:97" ht="27.75" customHeight="1">
      <c r="B5" s="100"/>
      <c r="C5" s="101"/>
      <c r="D5" s="102"/>
      <c r="E5" s="102"/>
      <c r="F5" s="106"/>
      <c r="G5" s="107"/>
      <c r="H5" s="107"/>
      <c r="I5" s="108"/>
      <c r="J5" s="132"/>
      <c r="K5" s="133"/>
      <c r="L5" s="133"/>
      <c r="M5" s="134"/>
      <c r="N5" s="56" t="s">
        <v>5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8"/>
      <c r="AO5" s="59" t="s">
        <v>10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79" t="s">
        <v>88</v>
      </c>
      <c r="BB5" s="80"/>
      <c r="BC5" s="80"/>
      <c r="BD5" s="141" t="s">
        <v>16</v>
      </c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88" t="s">
        <v>23</v>
      </c>
      <c r="BQ5" s="88"/>
      <c r="BR5" s="88"/>
      <c r="BS5" s="88"/>
      <c r="BT5" s="88"/>
      <c r="BU5" s="88"/>
      <c r="BV5" s="11"/>
      <c r="BW5" s="11"/>
      <c r="BX5" s="12"/>
      <c r="BY5" s="12"/>
      <c r="BZ5" s="121"/>
      <c r="CA5" s="121"/>
      <c r="CB5" s="121"/>
      <c r="CC5" s="146" t="s">
        <v>10</v>
      </c>
      <c r="CD5" s="147"/>
      <c r="CE5" s="147"/>
      <c r="CF5" s="147"/>
      <c r="CG5" s="147"/>
      <c r="CH5" s="147"/>
      <c r="CI5" s="148" t="s">
        <v>31</v>
      </c>
      <c r="CJ5" s="149"/>
      <c r="CK5" s="149"/>
      <c r="CL5" s="149"/>
      <c r="CM5" s="149"/>
      <c r="CN5" s="149"/>
      <c r="CO5" s="145"/>
      <c r="CP5" s="145"/>
      <c r="CQ5" s="145"/>
      <c r="CR5" s="101"/>
      <c r="CS5" s="101"/>
    </row>
    <row r="6" spans="2:97" ht="33.75" customHeight="1">
      <c r="B6" s="100"/>
      <c r="C6" s="101"/>
      <c r="D6" s="102"/>
      <c r="E6" s="102"/>
      <c r="F6" s="106"/>
      <c r="G6" s="107"/>
      <c r="H6" s="107"/>
      <c r="I6" s="108"/>
      <c r="J6" s="132"/>
      <c r="K6" s="133"/>
      <c r="L6" s="133"/>
      <c r="M6" s="134"/>
      <c r="N6" s="61" t="s">
        <v>8</v>
      </c>
      <c r="O6" s="62"/>
      <c r="P6" s="62"/>
      <c r="Q6" s="62"/>
      <c r="R6" s="62"/>
      <c r="S6" s="62"/>
      <c r="T6" s="62"/>
      <c r="U6" s="63"/>
      <c r="V6" s="97" t="s">
        <v>92</v>
      </c>
      <c r="W6" s="97" t="s">
        <v>81</v>
      </c>
      <c r="X6" s="97" t="s">
        <v>93</v>
      </c>
      <c r="Y6" s="73"/>
      <c r="Z6" s="74"/>
      <c r="AA6" s="74"/>
      <c r="AB6" s="75"/>
      <c r="AC6" s="97" t="s">
        <v>94</v>
      </c>
      <c r="AD6" s="97" t="s">
        <v>81</v>
      </c>
      <c r="AE6" s="97" t="s">
        <v>95</v>
      </c>
      <c r="AF6" s="64" t="s">
        <v>89</v>
      </c>
      <c r="AG6" s="65"/>
      <c r="AH6" s="66"/>
      <c r="AI6" s="73" t="s">
        <v>90</v>
      </c>
      <c r="AJ6" s="74"/>
      <c r="AK6" s="75"/>
      <c r="AL6" s="73" t="s">
        <v>91</v>
      </c>
      <c r="AM6" s="74"/>
      <c r="AN6" s="75"/>
      <c r="AO6" s="79" t="s">
        <v>11</v>
      </c>
      <c r="AP6" s="80"/>
      <c r="AQ6" s="81"/>
      <c r="AR6" s="79" t="s">
        <v>15</v>
      </c>
      <c r="AS6" s="80"/>
      <c r="AT6" s="80"/>
      <c r="AU6" s="80"/>
      <c r="AV6" s="80"/>
      <c r="AW6" s="80"/>
      <c r="AX6" s="80"/>
      <c r="AY6" s="80"/>
      <c r="AZ6" s="81"/>
      <c r="BA6" s="82"/>
      <c r="BB6" s="83"/>
      <c r="BC6" s="83"/>
      <c r="BD6" s="79" t="s">
        <v>17</v>
      </c>
      <c r="BE6" s="80"/>
      <c r="BF6" s="81"/>
      <c r="BG6" s="79" t="s">
        <v>18</v>
      </c>
      <c r="BH6" s="80"/>
      <c r="BI6" s="81"/>
      <c r="BJ6" s="79" t="s">
        <v>19</v>
      </c>
      <c r="BK6" s="80"/>
      <c r="BL6" s="81"/>
      <c r="BM6" s="79" t="s">
        <v>20</v>
      </c>
      <c r="BN6" s="80"/>
      <c r="BO6" s="81"/>
      <c r="BP6" s="89"/>
      <c r="BQ6" s="89"/>
      <c r="BR6" s="89"/>
      <c r="BS6" s="89"/>
      <c r="BT6" s="89"/>
      <c r="BU6" s="89"/>
      <c r="BV6" s="122" t="s">
        <v>24</v>
      </c>
      <c r="BW6" s="88"/>
      <c r="BX6" s="88"/>
      <c r="BY6" s="123"/>
      <c r="BZ6" s="121"/>
      <c r="CA6" s="121"/>
      <c r="CB6" s="121"/>
      <c r="CC6" s="150" t="s">
        <v>26</v>
      </c>
      <c r="CD6" s="150"/>
      <c r="CE6" s="151"/>
      <c r="CF6" s="156" t="s">
        <v>27</v>
      </c>
      <c r="CG6" s="157"/>
      <c r="CH6" s="158"/>
      <c r="CI6" s="142" t="s">
        <v>28</v>
      </c>
      <c r="CJ6" s="143"/>
      <c r="CK6" s="143"/>
      <c r="CL6" s="142" t="s">
        <v>29</v>
      </c>
      <c r="CM6" s="142"/>
      <c r="CN6" s="142"/>
      <c r="CO6" s="145"/>
      <c r="CP6" s="145"/>
      <c r="CQ6" s="145"/>
      <c r="CR6" s="101"/>
      <c r="CS6" s="101"/>
    </row>
    <row r="7" spans="2:97" ht="44.25" customHeight="1">
      <c r="B7" s="100"/>
      <c r="C7" s="101"/>
      <c r="D7" s="102"/>
      <c r="E7" s="102"/>
      <c r="F7" s="106"/>
      <c r="G7" s="107"/>
      <c r="H7" s="107"/>
      <c r="I7" s="108"/>
      <c r="J7" s="132"/>
      <c r="K7" s="133"/>
      <c r="L7" s="133"/>
      <c r="M7" s="134"/>
      <c r="N7" s="73" t="s">
        <v>6</v>
      </c>
      <c r="O7" s="74"/>
      <c r="P7" s="74"/>
      <c r="Q7" s="75"/>
      <c r="R7" s="73" t="s">
        <v>7</v>
      </c>
      <c r="S7" s="74"/>
      <c r="T7" s="74"/>
      <c r="U7" s="75"/>
      <c r="V7" s="98"/>
      <c r="W7" s="98"/>
      <c r="X7" s="98"/>
      <c r="Y7" s="118" t="s">
        <v>9</v>
      </c>
      <c r="Z7" s="119"/>
      <c r="AA7" s="119"/>
      <c r="AB7" s="120"/>
      <c r="AC7" s="98"/>
      <c r="AD7" s="98"/>
      <c r="AE7" s="98"/>
      <c r="AF7" s="67"/>
      <c r="AG7" s="68"/>
      <c r="AH7" s="69"/>
      <c r="AI7" s="118"/>
      <c r="AJ7" s="119"/>
      <c r="AK7" s="120"/>
      <c r="AL7" s="118"/>
      <c r="AM7" s="119"/>
      <c r="AN7" s="120"/>
      <c r="AO7" s="82"/>
      <c r="AP7" s="83"/>
      <c r="AQ7" s="84"/>
      <c r="AR7" s="90" t="s">
        <v>12</v>
      </c>
      <c r="AS7" s="90"/>
      <c r="AT7" s="90"/>
      <c r="AU7" s="90" t="s">
        <v>13</v>
      </c>
      <c r="AV7" s="90"/>
      <c r="AW7" s="90"/>
      <c r="AX7" s="90" t="s">
        <v>14</v>
      </c>
      <c r="AY7" s="90"/>
      <c r="AZ7" s="90"/>
      <c r="BA7" s="82"/>
      <c r="BB7" s="83"/>
      <c r="BC7" s="83"/>
      <c r="BD7" s="82"/>
      <c r="BE7" s="83"/>
      <c r="BF7" s="84"/>
      <c r="BG7" s="82"/>
      <c r="BH7" s="83"/>
      <c r="BI7" s="84"/>
      <c r="BJ7" s="82"/>
      <c r="BK7" s="83"/>
      <c r="BL7" s="84"/>
      <c r="BM7" s="82"/>
      <c r="BN7" s="83"/>
      <c r="BO7" s="84"/>
      <c r="BP7" s="90" t="s">
        <v>21</v>
      </c>
      <c r="BQ7" s="90"/>
      <c r="BR7" s="90"/>
      <c r="BS7" s="90" t="s">
        <v>22</v>
      </c>
      <c r="BT7" s="90"/>
      <c r="BU7" s="90"/>
      <c r="BV7" s="124"/>
      <c r="BW7" s="125"/>
      <c r="BX7" s="125"/>
      <c r="BY7" s="126"/>
      <c r="BZ7" s="121"/>
      <c r="CA7" s="121"/>
      <c r="CB7" s="121"/>
      <c r="CC7" s="152"/>
      <c r="CD7" s="152"/>
      <c r="CE7" s="153"/>
      <c r="CF7" s="159"/>
      <c r="CG7" s="160"/>
      <c r="CH7" s="161"/>
      <c r="CI7" s="143"/>
      <c r="CJ7" s="143"/>
      <c r="CK7" s="143"/>
      <c r="CL7" s="142"/>
      <c r="CM7" s="142"/>
      <c r="CN7" s="142"/>
      <c r="CO7" s="145"/>
      <c r="CP7" s="145"/>
      <c r="CQ7" s="145"/>
      <c r="CR7" s="101"/>
      <c r="CS7" s="101"/>
    </row>
    <row r="8" spans="2:97" ht="63.75" customHeight="1">
      <c r="B8" s="100"/>
      <c r="C8" s="101"/>
      <c r="D8" s="102"/>
      <c r="E8" s="102"/>
      <c r="F8" s="109"/>
      <c r="G8" s="110"/>
      <c r="H8" s="110"/>
      <c r="I8" s="111"/>
      <c r="J8" s="135"/>
      <c r="K8" s="136"/>
      <c r="L8" s="136"/>
      <c r="M8" s="137"/>
      <c r="N8" s="76"/>
      <c r="O8" s="77"/>
      <c r="P8" s="77"/>
      <c r="Q8" s="78"/>
      <c r="R8" s="76"/>
      <c r="S8" s="77"/>
      <c r="T8" s="77"/>
      <c r="U8" s="78"/>
      <c r="V8" s="98"/>
      <c r="W8" s="98"/>
      <c r="X8" s="98"/>
      <c r="Y8" s="76"/>
      <c r="Z8" s="77"/>
      <c r="AA8" s="77"/>
      <c r="AB8" s="78"/>
      <c r="AC8" s="98"/>
      <c r="AD8" s="98"/>
      <c r="AE8" s="98"/>
      <c r="AF8" s="70"/>
      <c r="AG8" s="71"/>
      <c r="AH8" s="72"/>
      <c r="AI8" s="118"/>
      <c r="AJ8" s="119"/>
      <c r="AK8" s="120"/>
      <c r="AL8" s="76"/>
      <c r="AM8" s="77"/>
      <c r="AN8" s="78"/>
      <c r="AO8" s="85"/>
      <c r="AP8" s="86"/>
      <c r="AQ8" s="87"/>
      <c r="AR8" s="90"/>
      <c r="AS8" s="90"/>
      <c r="AT8" s="90"/>
      <c r="AU8" s="90"/>
      <c r="AV8" s="90"/>
      <c r="AW8" s="90"/>
      <c r="AX8" s="90"/>
      <c r="AY8" s="90"/>
      <c r="AZ8" s="90"/>
      <c r="BA8" s="85"/>
      <c r="BB8" s="86"/>
      <c r="BC8" s="86"/>
      <c r="BD8" s="85"/>
      <c r="BE8" s="86"/>
      <c r="BF8" s="87"/>
      <c r="BG8" s="85"/>
      <c r="BH8" s="86"/>
      <c r="BI8" s="87"/>
      <c r="BJ8" s="85"/>
      <c r="BK8" s="86"/>
      <c r="BL8" s="87"/>
      <c r="BM8" s="85"/>
      <c r="BN8" s="86"/>
      <c r="BO8" s="87"/>
      <c r="BP8" s="90"/>
      <c r="BQ8" s="90"/>
      <c r="BR8" s="90"/>
      <c r="BS8" s="90"/>
      <c r="BT8" s="90"/>
      <c r="BU8" s="90"/>
      <c r="BV8" s="127"/>
      <c r="BW8" s="89"/>
      <c r="BX8" s="89"/>
      <c r="BY8" s="128"/>
      <c r="BZ8" s="121"/>
      <c r="CA8" s="121"/>
      <c r="CB8" s="121"/>
      <c r="CC8" s="154"/>
      <c r="CD8" s="154"/>
      <c r="CE8" s="155"/>
      <c r="CF8" s="162"/>
      <c r="CG8" s="163"/>
      <c r="CH8" s="164"/>
      <c r="CI8" s="143"/>
      <c r="CJ8" s="143"/>
      <c r="CK8" s="143"/>
      <c r="CL8" s="142"/>
      <c r="CM8" s="142"/>
      <c r="CN8" s="142"/>
      <c r="CO8" s="145"/>
      <c r="CP8" s="145"/>
      <c r="CQ8" s="145"/>
      <c r="CR8" s="101"/>
      <c r="CS8" s="101"/>
    </row>
    <row r="9" spans="2:98" ht="23.25" customHeight="1">
      <c r="B9" s="100"/>
      <c r="C9" s="101"/>
      <c r="D9" s="102"/>
      <c r="E9" s="102"/>
      <c r="F9" s="93" t="s">
        <v>4</v>
      </c>
      <c r="G9" s="112" t="s">
        <v>86</v>
      </c>
      <c r="H9" s="113"/>
      <c r="I9" s="114"/>
      <c r="J9" s="93" t="s">
        <v>4</v>
      </c>
      <c r="K9" s="112" t="s">
        <v>86</v>
      </c>
      <c r="L9" s="113"/>
      <c r="M9" s="114"/>
      <c r="N9" s="93" t="s">
        <v>4</v>
      </c>
      <c r="O9" s="112" t="s">
        <v>86</v>
      </c>
      <c r="P9" s="113"/>
      <c r="Q9" s="114"/>
      <c r="R9" s="93" t="s">
        <v>4</v>
      </c>
      <c r="S9" s="112" t="s">
        <v>86</v>
      </c>
      <c r="T9" s="113"/>
      <c r="U9" s="114"/>
      <c r="V9" s="98"/>
      <c r="W9" s="98"/>
      <c r="X9" s="98"/>
      <c r="Y9" s="93" t="s">
        <v>4</v>
      </c>
      <c r="Z9" s="112" t="s">
        <v>86</v>
      </c>
      <c r="AA9" s="113"/>
      <c r="AB9" s="114"/>
      <c r="AC9" s="98"/>
      <c r="AD9" s="98"/>
      <c r="AE9" s="98"/>
      <c r="AF9" s="93" t="s">
        <v>4</v>
      </c>
      <c r="AG9" s="91" t="s">
        <v>86</v>
      </c>
      <c r="AH9" s="92"/>
      <c r="AI9" s="93" t="s">
        <v>4</v>
      </c>
      <c r="AJ9" s="91" t="s">
        <v>86</v>
      </c>
      <c r="AK9" s="92"/>
      <c r="AL9" s="93" t="s">
        <v>4</v>
      </c>
      <c r="AM9" s="91" t="s">
        <v>86</v>
      </c>
      <c r="AN9" s="92"/>
      <c r="AO9" s="93" t="s">
        <v>4</v>
      </c>
      <c r="AP9" s="91" t="s">
        <v>86</v>
      </c>
      <c r="AQ9" s="92"/>
      <c r="AR9" s="93" t="s">
        <v>4</v>
      </c>
      <c r="AS9" s="91" t="s">
        <v>86</v>
      </c>
      <c r="AT9" s="92"/>
      <c r="AU9" s="93" t="s">
        <v>4</v>
      </c>
      <c r="AV9" s="91" t="s">
        <v>86</v>
      </c>
      <c r="AW9" s="92"/>
      <c r="AX9" s="93" t="s">
        <v>4</v>
      </c>
      <c r="AY9" s="91" t="s">
        <v>86</v>
      </c>
      <c r="AZ9" s="92"/>
      <c r="BA9" s="93" t="s">
        <v>4</v>
      </c>
      <c r="BB9" s="91" t="s">
        <v>86</v>
      </c>
      <c r="BC9" s="92"/>
      <c r="BD9" s="93" t="s">
        <v>4</v>
      </c>
      <c r="BE9" s="91" t="s">
        <v>86</v>
      </c>
      <c r="BF9" s="92"/>
      <c r="BG9" s="93" t="s">
        <v>4</v>
      </c>
      <c r="BH9" s="91" t="s">
        <v>86</v>
      </c>
      <c r="BI9" s="92"/>
      <c r="BJ9" s="93" t="s">
        <v>4</v>
      </c>
      <c r="BK9" s="91" t="s">
        <v>86</v>
      </c>
      <c r="BL9" s="92"/>
      <c r="BM9" s="93" t="s">
        <v>4</v>
      </c>
      <c r="BN9" s="91" t="s">
        <v>86</v>
      </c>
      <c r="BO9" s="92"/>
      <c r="BP9" s="93" t="s">
        <v>4</v>
      </c>
      <c r="BQ9" s="91" t="s">
        <v>86</v>
      </c>
      <c r="BR9" s="92"/>
      <c r="BS9" s="93" t="s">
        <v>4</v>
      </c>
      <c r="BT9" s="91" t="s">
        <v>86</v>
      </c>
      <c r="BU9" s="92"/>
      <c r="BV9" s="93" t="s">
        <v>4</v>
      </c>
      <c r="BW9" s="91" t="s">
        <v>86</v>
      </c>
      <c r="BX9" s="92"/>
      <c r="BY9" s="165" t="s">
        <v>96</v>
      </c>
      <c r="BZ9" s="93" t="s">
        <v>4</v>
      </c>
      <c r="CA9" s="91" t="s">
        <v>86</v>
      </c>
      <c r="CB9" s="92"/>
      <c r="CC9" s="93" t="s">
        <v>4</v>
      </c>
      <c r="CD9" s="91" t="s">
        <v>86</v>
      </c>
      <c r="CE9" s="92"/>
      <c r="CF9" s="93" t="s">
        <v>4</v>
      </c>
      <c r="CG9" s="91" t="s">
        <v>86</v>
      </c>
      <c r="CH9" s="92"/>
      <c r="CI9" s="93" t="s">
        <v>4</v>
      </c>
      <c r="CJ9" s="91" t="s">
        <v>86</v>
      </c>
      <c r="CK9" s="92"/>
      <c r="CL9" s="93" t="s">
        <v>4</v>
      </c>
      <c r="CM9" s="91" t="s">
        <v>86</v>
      </c>
      <c r="CN9" s="92"/>
      <c r="CO9" s="93" t="s">
        <v>4</v>
      </c>
      <c r="CP9" s="91" t="s">
        <v>86</v>
      </c>
      <c r="CQ9" s="92"/>
      <c r="CR9" s="13"/>
      <c r="CS9" s="13"/>
      <c r="CT9" s="14"/>
    </row>
    <row r="10" spans="2:98" ht="21.75" customHeight="1">
      <c r="B10" s="100"/>
      <c r="C10" s="101"/>
      <c r="D10" s="102"/>
      <c r="E10" s="102"/>
      <c r="F10" s="94"/>
      <c r="G10" s="15" t="s">
        <v>98</v>
      </c>
      <c r="H10" s="16" t="s">
        <v>82</v>
      </c>
      <c r="I10" s="16" t="s">
        <v>83</v>
      </c>
      <c r="J10" s="94"/>
      <c r="K10" s="15" t="s">
        <v>98</v>
      </c>
      <c r="L10" s="16" t="s">
        <v>82</v>
      </c>
      <c r="M10" s="16" t="s">
        <v>83</v>
      </c>
      <c r="N10" s="94"/>
      <c r="O10" s="15" t="s">
        <v>98</v>
      </c>
      <c r="P10" s="16" t="s">
        <v>82</v>
      </c>
      <c r="Q10" s="16" t="s">
        <v>83</v>
      </c>
      <c r="R10" s="94"/>
      <c r="S10" s="15" t="s">
        <v>98</v>
      </c>
      <c r="T10" s="16" t="s">
        <v>82</v>
      </c>
      <c r="U10" s="16" t="s">
        <v>83</v>
      </c>
      <c r="V10" s="98"/>
      <c r="W10" s="98"/>
      <c r="X10" s="98"/>
      <c r="Y10" s="94"/>
      <c r="Z10" s="15" t="s">
        <v>98</v>
      </c>
      <c r="AA10" s="16" t="s">
        <v>82</v>
      </c>
      <c r="AB10" s="16" t="s">
        <v>83</v>
      </c>
      <c r="AC10" s="98"/>
      <c r="AD10" s="98"/>
      <c r="AE10" s="98"/>
      <c r="AF10" s="94"/>
      <c r="AG10" s="15" t="s">
        <v>98</v>
      </c>
      <c r="AH10" s="16" t="s">
        <v>82</v>
      </c>
      <c r="AI10" s="94"/>
      <c r="AJ10" s="15" t="s">
        <v>98</v>
      </c>
      <c r="AK10" s="16" t="s">
        <v>82</v>
      </c>
      <c r="AL10" s="94"/>
      <c r="AM10" s="15" t="s">
        <v>98</v>
      </c>
      <c r="AN10" s="16" t="s">
        <v>82</v>
      </c>
      <c r="AO10" s="94"/>
      <c r="AP10" s="15" t="s">
        <v>98</v>
      </c>
      <c r="AQ10" s="16" t="s">
        <v>82</v>
      </c>
      <c r="AR10" s="94"/>
      <c r="AS10" s="15" t="s">
        <v>98</v>
      </c>
      <c r="AT10" s="16" t="s">
        <v>82</v>
      </c>
      <c r="AU10" s="94"/>
      <c r="AV10" s="15" t="s">
        <v>98</v>
      </c>
      <c r="AW10" s="16" t="s">
        <v>82</v>
      </c>
      <c r="AX10" s="94"/>
      <c r="AY10" s="15" t="s">
        <v>98</v>
      </c>
      <c r="AZ10" s="16" t="s">
        <v>82</v>
      </c>
      <c r="BA10" s="94"/>
      <c r="BB10" s="15" t="s">
        <v>98</v>
      </c>
      <c r="BC10" s="16" t="s">
        <v>82</v>
      </c>
      <c r="BD10" s="94"/>
      <c r="BE10" s="15" t="s">
        <v>98</v>
      </c>
      <c r="BF10" s="16" t="s">
        <v>82</v>
      </c>
      <c r="BG10" s="94"/>
      <c r="BH10" s="15" t="s">
        <v>98</v>
      </c>
      <c r="BI10" s="16" t="s">
        <v>82</v>
      </c>
      <c r="BJ10" s="94"/>
      <c r="BK10" s="15" t="s">
        <v>98</v>
      </c>
      <c r="BL10" s="16" t="s">
        <v>82</v>
      </c>
      <c r="BM10" s="94"/>
      <c r="BN10" s="15" t="s">
        <v>98</v>
      </c>
      <c r="BO10" s="16" t="s">
        <v>82</v>
      </c>
      <c r="BP10" s="94"/>
      <c r="BQ10" s="15" t="s">
        <v>98</v>
      </c>
      <c r="BR10" s="16" t="s">
        <v>82</v>
      </c>
      <c r="BS10" s="94"/>
      <c r="BT10" s="15" t="s">
        <v>98</v>
      </c>
      <c r="BU10" s="16" t="s">
        <v>82</v>
      </c>
      <c r="BV10" s="94"/>
      <c r="BW10" s="15" t="s">
        <v>98</v>
      </c>
      <c r="BX10" s="16" t="s">
        <v>82</v>
      </c>
      <c r="BY10" s="166"/>
      <c r="BZ10" s="94"/>
      <c r="CA10" s="15" t="s">
        <v>98</v>
      </c>
      <c r="CB10" s="16" t="s">
        <v>82</v>
      </c>
      <c r="CC10" s="94"/>
      <c r="CD10" s="15" t="s">
        <v>98</v>
      </c>
      <c r="CE10" s="16" t="s">
        <v>82</v>
      </c>
      <c r="CF10" s="94"/>
      <c r="CG10" s="15" t="s">
        <v>98</v>
      </c>
      <c r="CH10" s="16" t="s">
        <v>82</v>
      </c>
      <c r="CI10" s="94"/>
      <c r="CJ10" s="15" t="s">
        <v>98</v>
      </c>
      <c r="CK10" s="16" t="s">
        <v>82</v>
      </c>
      <c r="CL10" s="94"/>
      <c r="CM10" s="15" t="s">
        <v>98</v>
      </c>
      <c r="CN10" s="16" t="s">
        <v>82</v>
      </c>
      <c r="CO10" s="94"/>
      <c r="CP10" s="15" t="s">
        <v>98</v>
      </c>
      <c r="CQ10" s="16" t="s">
        <v>82</v>
      </c>
      <c r="CR10" s="13"/>
      <c r="CS10" s="13"/>
      <c r="CT10" s="14"/>
    </row>
    <row r="11" spans="2:98" ht="14.25" customHeight="1">
      <c r="B11" s="17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18">
        <v>14</v>
      </c>
      <c r="Q11" s="18">
        <v>15</v>
      </c>
      <c r="R11" s="18">
        <v>16</v>
      </c>
      <c r="S11" s="18">
        <v>17</v>
      </c>
      <c r="T11" s="18">
        <v>18</v>
      </c>
      <c r="U11" s="18">
        <v>19</v>
      </c>
      <c r="V11" s="99"/>
      <c r="W11" s="99"/>
      <c r="X11" s="99"/>
      <c r="Y11" s="19">
        <v>20</v>
      </c>
      <c r="Z11" s="19">
        <v>21</v>
      </c>
      <c r="AA11" s="19">
        <v>22</v>
      </c>
      <c r="AB11" s="19">
        <v>23</v>
      </c>
      <c r="AC11" s="99"/>
      <c r="AD11" s="99"/>
      <c r="AE11" s="99"/>
      <c r="AF11" s="19">
        <v>24</v>
      </c>
      <c r="AG11" s="19">
        <v>25</v>
      </c>
      <c r="AH11" s="19">
        <v>26</v>
      </c>
      <c r="AI11" s="19">
        <v>27</v>
      </c>
      <c r="AJ11" s="19">
        <v>28</v>
      </c>
      <c r="AK11" s="19">
        <v>29</v>
      </c>
      <c r="AL11" s="19">
        <v>30</v>
      </c>
      <c r="AM11" s="19">
        <v>31</v>
      </c>
      <c r="AN11" s="19">
        <v>32</v>
      </c>
      <c r="AO11" s="19">
        <v>33</v>
      </c>
      <c r="AP11" s="19">
        <v>34</v>
      </c>
      <c r="AQ11" s="19">
        <v>35</v>
      </c>
      <c r="AR11" s="19">
        <v>36</v>
      </c>
      <c r="AS11" s="19">
        <v>37</v>
      </c>
      <c r="AT11" s="19">
        <v>38</v>
      </c>
      <c r="AU11" s="19">
        <v>39</v>
      </c>
      <c r="AV11" s="19">
        <v>40</v>
      </c>
      <c r="AW11" s="19">
        <v>41</v>
      </c>
      <c r="AX11" s="19">
        <v>42</v>
      </c>
      <c r="AY11" s="19">
        <v>43</v>
      </c>
      <c r="AZ11" s="19">
        <v>44</v>
      </c>
      <c r="BA11" s="19">
        <v>45</v>
      </c>
      <c r="BB11" s="19">
        <v>46</v>
      </c>
      <c r="BC11" s="19">
        <v>47</v>
      </c>
      <c r="BD11" s="19">
        <v>48</v>
      </c>
      <c r="BE11" s="19">
        <v>49</v>
      </c>
      <c r="BF11" s="19">
        <v>50</v>
      </c>
      <c r="BG11" s="19">
        <v>51</v>
      </c>
      <c r="BH11" s="19">
        <v>52</v>
      </c>
      <c r="BI11" s="19">
        <v>53</v>
      </c>
      <c r="BJ11" s="19">
        <v>54</v>
      </c>
      <c r="BK11" s="19">
        <v>55</v>
      </c>
      <c r="BL11" s="19">
        <v>56</v>
      </c>
      <c r="BM11" s="19">
        <v>57</v>
      </c>
      <c r="BN11" s="19">
        <v>58</v>
      </c>
      <c r="BO11" s="19">
        <v>59</v>
      </c>
      <c r="BP11" s="19">
        <v>60</v>
      </c>
      <c r="BQ11" s="19">
        <v>61</v>
      </c>
      <c r="BR11" s="19">
        <v>62</v>
      </c>
      <c r="BS11" s="19">
        <v>63</v>
      </c>
      <c r="BT11" s="19">
        <v>64</v>
      </c>
      <c r="BU11" s="19">
        <v>65</v>
      </c>
      <c r="BV11" s="19">
        <v>66</v>
      </c>
      <c r="BW11" s="19">
        <v>67</v>
      </c>
      <c r="BX11" s="19">
        <v>68</v>
      </c>
      <c r="BY11" s="19"/>
      <c r="BZ11" s="19">
        <v>69</v>
      </c>
      <c r="CA11" s="19">
        <v>70</v>
      </c>
      <c r="CB11" s="19">
        <v>71</v>
      </c>
      <c r="CC11" s="19">
        <v>72</v>
      </c>
      <c r="CD11" s="19">
        <v>73</v>
      </c>
      <c r="CE11" s="19">
        <v>74</v>
      </c>
      <c r="CF11" s="19">
        <v>75</v>
      </c>
      <c r="CG11" s="19">
        <v>76</v>
      </c>
      <c r="CH11" s="19">
        <v>77</v>
      </c>
      <c r="CI11" s="19">
        <v>78</v>
      </c>
      <c r="CJ11" s="19">
        <v>79</v>
      </c>
      <c r="CK11" s="19">
        <v>80</v>
      </c>
      <c r="CL11" s="19">
        <v>81</v>
      </c>
      <c r="CM11" s="19">
        <v>82</v>
      </c>
      <c r="CN11" s="19">
        <v>83</v>
      </c>
      <c r="CO11" s="19">
        <v>84</v>
      </c>
      <c r="CP11" s="19">
        <v>85</v>
      </c>
      <c r="CQ11" s="19">
        <v>86</v>
      </c>
      <c r="CR11" s="13"/>
      <c r="CS11" s="13"/>
      <c r="CT11" s="14"/>
    </row>
    <row r="12" spans="2:98" s="39" customFormat="1" ht="18.75" customHeight="1">
      <c r="B12" s="31">
        <v>1</v>
      </c>
      <c r="C12" s="32" t="s">
        <v>34</v>
      </c>
      <c r="D12" s="33">
        <v>3309.6</v>
      </c>
      <c r="E12" s="33">
        <v>3155.3</v>
      </c>
      <c r="F12" s="20">
        <f aca="true" t="shared" si="0" ref="F12:H55">BZ12+CO12-CL12</f>
        <v>27612.7</v>
      </c>
      <c r="G12" s="20">
        <f t="shared" si="0"/>
        <v>8484.233333333332</v>
      </c>
      <c r="H12" s="20">
        <f t="shared" si="0"/>
        <v>8315.300000000001</v>
      </c>
      <c r="I12" s="20">
        <f>H12/G12*100</f>
        <v>98.00885564203408</v>
      </c>
      <c r="J12" s="20">
        <f aca="true" t="shared" si="1" ref="J12:J55">F12-AO12-AR12-AU12-AX12-BS12-CC12-CF12</f>
        <v>5750</v>
      </c>
      <c r="K12" s="20">
        <f aca="true" t="shared" si="2" ref="K12:K55">G12-AP12-AS12-AV12-AY12-BT12-CD12-CG12</f>
        <v>1196.6666666666652</v>
      </c>
      <c r="L12" s="20">
        <f aca="true" t="shared" si="3" ref="L12:L55">H12-AQ12-AT12-AW12-AZ12-BU12-CE12-CH12</f>
        <v>1027.7000000000007</v>
      </c>
      <c r="M12" s="20">
        <f>L12/K12*100</f>
        <v>85.8802228412258</v>
      </c>
      <c r="N12" s="20">
        <v>200</v>
      </c>
      <c r="O12" s="20">
        <v>33.3</v>
      </c>
      <c r="P12" s="20">
        <v>50</v>
      </c>
      <c r="Q12" s="21">
        <f>+P12/O12*100</f>
        <v>150.15015015015015</v>
      </c>
      <c r="R12" s="34">
        <v>2200</v>
      </c>
      <c r="S12" s="20">
        <v>490</v>
      </c>
      <c r="T12" s="20">
        <v>470.2</v>
      </c>
      <c r="U12" s="21">
        <f>+T12/S12*100</f>
        <v>95.95918367346938</v>
      </c>
      <c r="V12" s="22">
        <v>0</v>
      </c>
      <c r="W12" s="22">
        <v>0</v>
      </c>
      <c r="X12" s="20">
        <v>0</v>
      </c>
      <c r="Y12" s="35">
        <v>1900</v>
      </c>
      <c r="Z12" s="20">
        <v>316.7</v>
      </c>
      <c r="AA12" s="20">
        <v>401.6</v>
      </c>
      <c r="AB12" s="21">
        <f>+AA12/Z12*100</f>
        <v>126.80770445216294</v>
      </c>
      <c r="AC12" s="20">
        <v>1660</v>
      </c>
      <c r="AD12" s="20">
        <v>1128.2</v>
      </c>
      <c r="AE12" s="36">
        <v>100</v>
      </c>
      <c r="AF12" s="34">
        <v>600</v>
      </c>
      <c r="AG12" s="20">
        <v>200</v>
      </c>
      <c r="AH12" s="20">
        <v>36.7</v>
      </c>
      <c r="AI12" s="20"/>
      <c r="AJ12" s="20">
        <f aca="true" t="shared" si="4" ref="AJ12:AJ53">+AI12/12*4</f>
        <v>0</v>
      </c>
      <c r="AK12" s="20"/>
      <c r="AL12" s="20"/>
      <c r="AM12" s="20"/>
      <c r="AN12" s="20"/>
      <c r="AO12" s="20"/>
      <c r="AP12" s="20"/>
      <c r="AQ12" s="20"/>
      <c r="AR12" s="34">
        <v>21862.7</v>
      </c>
      <c r="AS12" s="20">
        <f>+AR12/12*4</f>
        <v>7287.566666666667</v>
      </c>
      <c r="AT12" s="20">
        <v>7287.6</v>
      </c>
      <c r="AU12" s="20"/>
      <c r="AV12" s="20"/>
      <c r="AW12" s="20"/>
      <c r="AX12" s="20"/>
      <c r="AY12" s="20"/>
      <c r="AZ12" s="20"/>
      <c r="BA12" s="20"/>
      <c r="BB12" s="20">
        <f>+BA12/12*4</f>
        <v>0</v>
      </c>
      <c r="BC12" s="20"/>
      <c r="BD12" s="20">
        <v>650</v>
      </c>
      <c r="BE12" s="20">
        <v>90</v>
      </c>
      <c r="BF12" s="20">
        <v>69.2</v>
      </c>
      <c r="BG12" s="20"/>
      <c r="BH12" s="20"/>
      <c r="BI12" s="20"/>
      <c r="BJ12" s="20"/>
      <c r="BK12" s="20"/>
      <c r="BL12" s="20"/>
      <c r="BM12" s="20"/>
      <c r="BN12" s="20">
        <v>0</v>
      </c>
      <c r="BO12" s="20">
        <v>0</v>
      </c>
      <c r="BP12" s="20"/>
      <c r="BQ12" s="20"/>
      <c r="BR12" s="20"/>
      <c r="BS12" s="34"/>
      <c r="BT12" s="20"/>
      <c r="BU12" s="20"/>
      <c r="BV12" s="37">
        <v>200</v>
      </c>
      <c r="BW12" s="20">
        <v>66.66666666666667</v>
      </c>
      <c r="BX12" s="20"/>
      <c r="BY12" s="20"/>
      <c r="BZ12" s="20">
        <f aca="true" t="shared" si="5" ref="BZ12:BZ55">N12+R12+Y12+AF12+AI12+AL12+AO12+AR12+AU12+AX12+BA12+BD12+BG12+BJ12+BM12+BP12+BS12+BV12</f>
        <v>27612.7</v>
      </c>
      <c r="CA12" s="20">
        <f aca="true" t="shared" si="6" ref="CA12:CA55">O12+S12+Z12+AG12+AJ12+AM12+AP12+AS12+AV12+AY12+BB12+BE12+BH12+BK12+BN12+BQ12+BT12+BW12</f>
        <v>8484.233333333332</v>
      </c>
      <c r="CB12" s="20">
        <f aca="true" t="shared" si="7" ref="CB12:CB55">P12+T12+AA12+AH12+AK12+AN12+AQ12+AT12+AW12+AZ12+BC12+BF12+BI12+BL12+BO12+BR12+BU12+BX12</f>
        <v>8315.300000000001</v>
      </c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>
        <f>CC12+CF12+CI12+CL12</f>
        <v>0</v>
      </c>
      <c r="CP12" s="20">
        <f>CD12+CG12+CJ12+CM12</f>
        <v>0</v>
      </c>
      <c r="CQ12" s="20">
        <f>CE12+CH12+CK12+CN12</f>
        <v>0</v>
      </c>
      <c r="CR12" s="38"/>
      <c r="CS12" s="38">
        <v>75.2</v>
      </c>
      <c r="CT12" s="14">
        <f>+CS12+CB12</f>
        <v>8390.500000000002</v>
      </c>
    </row>
    <row r="13" spans="2:98" s="39" customFormat="1" ht="18.75" customHeight="1">
      <c r="B13" s="31">
        <v>2</v>
      </c>
      <c r="C13" s="22" t="s">
        <v>35</v>
      </c>
      <c r="D13" s="33">
        <v>8729.7</v>
      </c>
      <c r="E13" s="33">
        <v>12738</v>
      </c>
      <c r="F13" s="20">
        <f t="shared" si="0"/>
        <v>35083.2</v>
      </c>
      <c r="G13" s="20">
        <f t="shared" si="0"/>
        <v>11694.400000000001</v>
      </c>
      <c r="H13" s="20">
        <f t="shared" si="0"/>
        <v>11834</v>
      </c>
      <c r="I13" s="20">
        <f aca="true" t="shared" si="8" ref="I13:I55">H13/G13*100</f>
        <v>101.19373375290736</v>
      </c>
      <c r="J13" s="20">
        <f t="shared" si="1"/>
        <v>6309.499999999996</v>
      </c>
      <c r="K13" s="20">
        <f t="shared" si="2"/>
        <v>2103.166666666668</v>
      </c>
      <c r="L13" s="20">
        <f t="shared" si="3"/>
        <v>2242.7999999999993</v>
      </c>
      <c r="M13" s="20">
        <f aca="true" t="shared" si="9" ref="M13:M55">L13/K13*100</f>
        <v>106.63919486488618</v>
      </c>
      <c r="N13" s="20">
        <v>135</v>
      </c>
      <c r="O13" s="20">
        <v>45</v>
      </c>
      <c r="P13" s="20">
        <v>45</v>
      </c>
      <c r="Q13" s="21">
        <f aca="true" t="shared" si="10" ref="Q13:Q56">+P13/O13*100</f>
        <v>100</v>
      </c>
      <c r="R13" s="34">
        <v>2400</v>
      </c>
      <c r="S13" s="20">
        <v>800</v>
      </c>
      <c r="T13" s="20">
        <v>775.6</v>
      </c>
      <c r="U13" s="21">
        <f aca="true" t="shared" si="11" ref="U13:U56">+T13/S13*100</f>
        <v>96.95</v>
      </c>
      <c r="V13" s="22">
        <v>2587.5</v>
      </c>
      <c r="W13" s="22">
        <v>4297.8</v>
      </c>
      <c r="X13" s="20">
        <v>231.2</v>
      </c>
      <c r="Y13" s="35">
        <v>2270.5</v>
      </c>
      <c r="Z13" s="20">
        <v>756.8333333333334</v>
      </c>
      <c r="AA13" s="20">
        <v>976.1</v>
      </c>
      <c r="AB13" s="21">
        <f aca="true" t="shared" si="12" ref="AB13:AB56">+AA13/Z13*100</f>
        <v>128.9715921603171</v>
      </c>
      <c r="AC13" s="20">
        <v>3716.6</v>
      </c>
      <c r="AD13" s="20">
        <v>4330</v>
      </c>
      <c r="AE13" s="36">
        <v>346.9</v>
      </c>
      <c r="AF13" s="34">
        <v>429</v>
      </c>
      <c r="AG13" s="20">
        <v>143</v>
      </c>
      <c r="AH13" s="20">
        <v>267.7</v>
      </c>
      <c r="AI13" s="20"/>
      <c r="AJ13" s="20">
        <f t="shared" si="4"/>
        <v>0</v>
      </c>
      <c r="AK13" s="20"/>
      <c r="AL13" s="20"/>
      <c r="AM13" s="20"/>
      <c r="AN13" s="20"/>
      <c r="AO13" s="20"/>
      <c r="AP13" s="20"/>
      <c r="AQ13" s="20"/>
      <c r="AR13" s="34">
        <v>28773.7</v>
      </c>
      <c r="AS13" s="20">
        <f aca="true" t="shared" si="13" ref="AS13:AS55">+AR13/12*4</f>
        <v>9591.233333333334</v>
      </c>
      <c r="AT13" s="20">
        <v>9591.2</v>
      </c>
      <c r="AU13" s="20"/>
      <c r="AV13" s="20"/>
      <c r="AW13" s="20"/>
      <c r="AX13" s="20"/>
      <c r="AY13" s="20"/>
      <c r="AZ13" s="20"/>
      <c r="BA13" s="20"/>
      <c r="BB13" s="20">
        <f aca="true" t="shared" si="14" ref="BB13:BB55">+BA13/12*4</f>
        <v>0</v>
      </c>
      <c r="BC13" s="20"/>
      <c r="BD13" s="20">
        <v>511</v>
      </c>
      <c r="BE13" s="20">
        <v>170.33333333333334</v>
      </c>
      <c r="BF13" s="20">
        <v>12.9</v>
      </c>
      <c r="BG13" s="20"/>
      <c r="BH13" s="20"/>
      <c r="BI13" s="20"/>
      <c r="BJ13" s="20"/>
      <c r="BK13" s="20"/>
      <c r="BL13" s="20"/>
      <c r="BM13" s="20"/>
      <c r="BN13" s="20">
        <v>0</v>
      </c>
      <c r="BO13" s="20">
        <v>0</v>
      </c>
      <c r="BP13" s="20"/>
      <c r="BQ13" s="20"/>
      <c r="BR13" s="20"/>
      <c r="BS13" s="34"/>
      <c r="BT13" s="20"/>
      <c r="BU13" s="20"/>
      <c r="BV13" s="37">
        <v>564</v>
      </c>
      <c r="BW13" s="20">
        <v>188</v>
      </c>
      <c r="BX13" s="20">
        <v>165.5</v>
      </c>
      <c r="BY13" s="20"/>
      <c r="BZ13" s="20">
        <f t="shared" si="5"/>
        <v>35083.2</v>
      </c>
      <c r="CA13" s="20">
        <f t="shared" si="6"/>
        <v>11694.400000000001</v>
      </c>
      <c r="CB13" s="20">
        <f t="shared" si="7"/>
        <v>11834</v>
      </c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>
        <f aca="true" t="shared" si="15" ref="CO13:CQ21">CC13+CF13+CI13+CL13</f>
        <v>0</v>
      </c>
      <c r="CP13" s="20">
        <f t="shared" si="15"/>
        <v>0</v>
      </c>
      <c r="CQ13" s="20">
        <f t="shared" si="15"/>
        <v>0</v>
      </c>
      <c r="CR13" s="38"/>
      <c r="CS13" s="38">
        <v>1407.8</v>
      </c>
      <c r="CT13" s="14">
        <f>+CS13+CB13</f>
        <v>13241.8</v>
      </c>
    </row>
    <row r="14" spans="2:98" s="39" customFormat="1" ht="18.75" customHeight="1">
      <c r="B14" s="31">
        <v>3</v>
      </c>
      <c r="C14" s="22" t="s">
        <v>36</v>
      </c>
      <c r="D14" s="33">
        <v>113.9</v>
      </c>
      <c r="E14" s="33">
        <v>164</v>
      </c>
      <c r="F14" s="20">
        <f t="shared" si="0"/>
        <v>4150</v>
      </c>
      <c r="G14" s="20">
        <f t="shared" si="0"/>
        <v>1383.3333333333333</v>
      </c>
      <c r="H14" s="20">
        <f t="shared" si="0"/>
        <v>1384.6</v>
      </c>
      <c r="I14" s="20">
        <f t="shared" si="8"/>
        <v>100.09156626506024</v>
      </c>
      <c r="J14" s="20">
        <f t="shared" si="1"/>
        <v>650</v>
      </c>
      <c r="K14" s="20">
        <f t="shared" si="2"/>
        <v>216.66666666666652</v>
      </c>
      <c r="L14" s="20">
        <f t="shared" si="3"/>
        <v>217.89999999999986</v>
      </c>
      <c r="M14" s="20">
        <f t="shared" si="9"/>
        <v>100.56923076923077</v>
      </c>
      <c r="N14" s="20"/>
      <c r="O14" s="20">
        <v>0</v>
      </c>
      <c r="P14" s="20"/>
      <c r="Q14" s="21" t="e">
        <f t="shared" si="10"/>
        <v>#DIV/0!</v>
      </c>
      <c r="R14" s="34">
        <v>350</v>
      </c>
      <c r="S14" s="20">
        <v>116.66666666666667</v>
      </c>
      <c r="T14" s="20">
        <v>93.8</v>
      </c>
      <c r="U14" s="21">
        <f t="shared" si="11"/>
        <v>80.39999999999999</v>
      </c>
      <c r="V14" s="22">
        <v>0</v>
      </c>
      <c r="W14" s="22">
        <v>0</v>
      </c>
      <c r="X14" s="20">
        <v>0</v>
      </c>
      <c r="Y14" s="35">
        <v>200</v>
      </c>
      <c r="Z14" s="20">
        <v>66.66666666666667</v>
      </c>
      <c r="AA14" s="20">
        <v>124.1</v>
      </c>
      <c r="AB14" s="21">
        <f t="shared" si="12"/>
        <v>186.14999999999998</v>
      </c>
      <c r="AC14" s="20">
        <v>0</v>
      </c>
      <c r="AD14" s="20">
        <v>0</v>
      </c>
      <c r="AE14" s="36">
        <v>0</v>
      </c>
      <c r="AF14" s="34"/>
      <c r="AG14" s="20">
        <v>0</v>
      </c>
      <c r="AH14" s="20"/>
      <c r="AI14" s="20"/>
      <c r="AJ14" s="20">
        <f t="shared" si="4"/>
        <v>0</v>
      </c>
      <c r="AK14" s="20"/>
      <c r="AL14" s="20"/>
      <c r="AM14" s="20"/>
      <c r="AN14" s="20"/>
      <c r="AO14" s="20"/>
      <c r="AP14" s="20"/>
      <c r="AQ14" s="20"/>
      <c r="AR14" s="34">
        <v>3500</v>
      </c>
      <c r="AS14" s="20">
        <f t="shared" si="13"/>
        <v>1166.6666666666667</v>
      </c>
      <c r="AT14" s="20">
        <v>1166.7</v>
      </c>
      <c r="AU14" s="20"/>
      <c r="AV14" s="20"/>
      <c r="AW14" s="20"/>
      <c r="AX14" s="20"/>
      <c r="AY14" s="20"/>
      <c r="AZ14" s="20"/>
      <c r="BA14" s="20"/>
      <c r="BB14" s="20">
        <f t="shared" si="14"/>
        <v>0</v>
      </c>
      <c r="BC14" s="20"/>
      <c r="BD14" s="20">
        <v>100</v>
      </c>
      <c r="BE14" s="20">
        <v>33.333333333333336</v>
      </c>
      <c r="BF14" s="20"/>
      <c r="BG14" s="20"/>
      <c r="BH14" s="20"/>
      <c r="BI14" s="20"/>
      <c r="BJ14" s="20"/>
      <c r="BK14" s="20"/>
      <c r="BL14" s="20"/>
      <c r="BM14" s="20"/>
      <c r="BN14" s="20">
        <v>0</v>
      </c>
      <c r="BO14" s="20">
        <v>0</v>
      </c>
      <c r="BP14" s="20"/>
      <c r="BQ14" s="20"/>
      <c r="BR14" s="20"/>
      <c r="BS14" s="34"/>
      <c r="BT14" s="20"/>
      <c r="BU14" s="20"/>
      <c r="BV14" s="37"/>
      <c r="BW14" s="20">
        <v>0</v>
      </c>
      <c r="BX14" s="20"/>
      <c r="BY14" s="20"/>
      <c r="BZ14" s="20">
        <f t="shared" si="5"/>
        <v>4150</v>
      </c>
      <c r="CA14" s="20">
        <f t="shared" si="6"/>
        <v>1383.3333333333333</v>
      </c>
      <c r="CB14" s="20">
        <f t="shared" si="7"/>
        <v>1384.6</v>
      </c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>
        <f t="shared" si="15"/>
        <v>0</v>
      </c>
      <c r="CP14" s="20">
        <f t="shared" si="15"/>
        <v>0</v>
      </c>
      <c r="CQ14" s="20">
        <f t="shared" si="15"/>
        <v>0</v>
      </c>
      <c r="CR14" s="38"/>
      <c r="CS14" s="38"/>
      <c r="CT14" s="14">
        <f>+CS14+CB14</f>
        <v>1384.6</v>
      </c>
    </row>
    <row r="15" spans="2:98" s="39" customFormat="1" ht="18.75" customHeight="1">
      <c r="B15" s="31">
        <v>4</v>
      </c>
      <c r="C15" s="22" t="s">
        <v>37</v>
      </c>
      <c r="D15" s="33">
        <v>3544.4</v>
      </c>
      <c r="E15" s="33">
        <v>78.7</v>
      </c>
      <c r="F15" s="20">
        <f t="shared" si="0"/>
        <v>5220.6</v>
      </c>
      <c r="G15" s="20">
        <f t="shared" si="0"/>
        <v>1740.2</v>
      </c>
      <c r="H15" s="20">
        <f t="shared" si="0"/>
        <v>1296.5</v>
      </c>
      <c r="I15" s="20">
        <f t="shared" si="8"/>
        <v>74.50293069762097</v>
      </c>
      <c r="J15" s="20">
        <f t="shared" si="1"/>
        <v>1720.6000000000004</v>
      </c>
      <c r="K15" s="20">
        <f t="shared" si="2"/>
        <v>573.5333333333333</v>
      </c>
      <c r="L15" s="20">
        <f t="shared" si="3"/>
        <v>129.79999999999995</v>
      </c>
      <c r="M15" s="20">
        <f t="shared" si="9"/>
        <v>22.631640125537597</v>
      </c>
      <c r="N15" s="20"/>
      <c r="O15" s="20">
        <v>0</v>
      </c>
      <c r="P15" s="20"/>
      <c r="Q15" s="21" t="e">
        <f t="shared" si="10"/>
        <v>#DIV/0!</v>
      </c>
      <c r="R15" s="34">
        <f>71.3+344.3</f>
        <v>415.6</v>
      </c>
      <c r="S15" s="20">
        <v>138.53333333333333</v>
      </c>
      <c r="T15" s="20">
        <v>32.6</v>
      </c>
      <c r="U15" s="21">
        <f t="shared" si="11"/>
        <v>23.53224254090472</v>
      </c>
      <c r="V15" s="22">
        <v>0</v>
      </c>
      <c r="W15" s="22">
        <v>0</v>
      </c>
      <c r="X15" s="20">
        <v>0</v>
      </c>
      <c r="Y15" s="35">
        <v>41</v>
      </c>
      <c r="Z15" s="20">
        <v>13.666666666666666</v>
      </c>
      <c r="AA15" s="20">
        <v>13.5</v>
      </c>
      <c r="AB15" s="21">
        <f t="shared" si="12"/>
        <v>98.78048780487805</v>
      </c>
      <c r="AC15" s="20">
        <v>0</v>
      </c>
      <c r="AD15" s="20">
        <v>0</v>
      </c>
      <c r="AE15" s="36">
        <v>0</v>
      </c>
      <c r="AF15" s="34"/>
      <c r="AG15" s="20">
        <v>0</v>
      </c>
      <c r="AH15" s="20"/>
      <c r="AI15" s="20"/>
      <c r="AJ15" s="20">
        <f t="shared" si="4"/>
        <v>0</v>
      </c>
      <c r="AK15" s="20"/>
      <c r="AL15" s="20"/>
      <c r="AM15" s="20"/>
      <c r="AN15" s="20"/>
      <c r="AO15" s="20"/>
      <c r="AP15" s="20"/>
      <c r="AQ15" s="20"/>
      <c r="AR15" s="34">
        <v>3500</v>
      </c>
      <c r="AS15" s="20">
        <f t="shared" si="13"/>
        <v>1166.6666666666667</v>
      </c>
      <c r="AT15" s="20">
        <v>1166.7</v>
      </c>
      <c r="AU15" s="20"/>
      <c r="AV15" s="20"/>
      <c r="AW15" s="20"/>
      <c r="AX15" s="20"/>
      <c r="AY15" s="20"/>
      <c r="AZ15" s="20"/>
      <c r="BA15" s="20"/>
      <c r="BB15" s="20">
        <f t="shared" si="14"/>
        <v>0</v>
      </c>
      <c r="BC15" s="20"/>
      <c r="BD15" s="20">
        <v>1264</v>
      </c>
      <c r="BE15" s="20">
        <v>421.3333333333333</v>
      </c>
      <c r="BF15" s="20">
        <v>83.7</v>
      </c>
      <c r="BG15" s="20"/>
      <c r="BH15" s="20"/>
      <c r="BI15" s="20"/>
      <c r="BJ15" s="20"/>
      <c r="BK15" s="20"/>
      <c r="BL15" s="20"/>
      <c r="BM15" s="20"/>
      <c r="BN15" s="20">
        <v>0</v>
      </c>
      <c r="BO15" s="20">
        <v>0</v>
      </c>
      <c r="BP15" s="20"/>
      <c r="BQ15" s="20"/>
      <c r="BR15" s="20"/>
      <c r="BS15" s="34"/>
      <c r="BT15" s="20"/>
      <c r="BU15" s="20"/>
      <c r="BV15" s="37"/>
      <c r="BW15" s="20">
        <v>0</v>
      </c>
      <c r="BX15" s="20"/>
      <c r="BY15" s="20"/>
      <c r="BZ15" s="20">
        <f t="shared" si="5"/>
        <v>5220.6</v>
      </c>
      <c r="CA15" s="20">
        <f t="shared" si="6"/>
        <v>1740.2</v>
      </c>
      <c r="CB15" s="20">
        <f t="shared" si="7"/>
        <v>1296.5</v>
      </c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>
        <f t="shared" si="15"/>
        <v>0</v>
      </c>
      <c r="CP15" s="20">
        <f t="shared" si="15"/>
        <v>0</v>
      </c>
      <c r="CQ15" s="20">
        <f t="shared" si="15"/>
        <v>0</v>
      </c>
      <c r="CR15" s="38"/>
      <c r="CS15" s="38"/>
      <c r="CT15" s="14">
        <f>+CS15+CB15</f>
        <v>1296.5</v>
      </c>
    </row>
    <row r="16" spans="2:98" s="39" customFormat="1" ht="18.75" customHeight="1">
      <c r="B16" s="31">
        <v>5</v>
      </c>
      <c r="C16" s="22" t="s">
        <v>38</v>
      </c>
      <c r="D16" s="33">
        <v>2042.6</v>
      </c>
      <c r="E16" s="33">
        <v>932.8</v>
      </c>
      <c r="F16" s="20">
        <f t="shared" si="0"/>
        <v>4960.4</v>
      </c>
      <c r="G16" s="20">
        <f t="shared" si="0"/>
        <v>1653.4666666666667</v>
      </c>
      <c r="H16" s="20">
        <f t="shared" si="0"/>
        <v>1619.2</v>
      </c>
      <c r="I16" s="20">
        <f t="shared" si="8"/>
        <v>97.9275864849609</v>
      </c>
      <c r="J16" s="20">
        <f t="shared" si="1"/>
        <v>1460.3999999999996</v>
      </c>
      <c r="K16" s="20">
        <f t="shared" si="2"/>
        <v>486.79999999999995</v>
      </c>
      <c r="L16" s="20">
        <f t="shared" si="3"/>
        <v>452.5</v>
      </c>
      <c r="M16" s="20">
        <f t="shared" si="9"/>
        <v>92.95398520953164</v>
      </c>
      <c r="N16" s="20"/>
      <c r="O16" s="20">
        <v>0</v>
      </c>
      <c r="P16" s="20"/>
      <c r="Q16" s="21" t="e">
        <f t="shared" si="10"/>
        <v>#DIV/0!</v>
      </c>
      <c r="R16" s="34">
        <v>850.4</v>
      </c>
      <c r="S16" s="20">
        <v>283.46666666666664</v>
      </c>
      <c r="T16" s="20">
        <v>283.5</v>
      </c>
      <c r="U16" s="21">
        <f t="shared" si="11"/>
        <v>100.01175917215429</v>
      </c>
      <c r="V16" s="22">
        <v>0</v>
      </c>
      <c r="W16" s="22">
        <v>0</v>
      </c>
      <c r="X16" s="20">
        <v>0</v>
      </c>
      <c r="Y16" s="35">
        <v>140</v>
      </c>
      <c r="Z16" s="20">
        <v>46.666666666666664</v>
      </c>
      <c r="AA16" s="20">
        <v>69.3</v>
      </c>
      <c r="AB16" s="21">
        <f t="shared" si="12"/>
        <v>148.5</v>
      </c>
      <c r="AC16" s="20">
        <v>0</v>
      </c>
      <c r="AD16" s="20">
        <v>0</v>
      </c>
      <c r="AE16" s="36">
        <v>0</v>
      </c>
      <c r="AF16" s="34">
        <v>20</v>
      </c>
      <c r="AG16" s="20">
        <v>6.666666666666667</v>
      </c>
      <c r="AH16" s="20"/>
      <c r="AI16" s="20"/>
      <c r="AJ16" s="20">
        <f t="shared" si="4"/>
        <v>0</v>
      </c>
      <c r="AK16" s="20"/>
      <c r="AL16" s="20"/>
      <c r="AM16" s="20"/>
      <c r="AN16" s="20"/>
      <c r="AO16" s="20"/>
      <c r="AP16" s="20"/>
      <c r="AQ16" s="20"/>
      <c r="AR16" s="34">
        <v>3500</v>
      </c>
      <c r="AS16" s="20">
        <f t="shared" si="13"/>
        <v>1166.6666666666667</v>
      </c>
      <c r="AT16" s="20">
        <v>1166.7</v>
      </c>
      <c r="AU16" s="20"/>
      <c r="AV16" s="20"/>
      <c r="AW16" s="20"/>
      <c r="AX16" s="20"/>
      <c r="AY16" s="20"/>
      <c r="AZ16" s="20"/>
      <c r="BA16" s="20"/>
      <c r="BB16" s="20">
        <f t="shared" si="14"/>
        <v>0</v>
      </c>
      <c r="BC16" s="20"/>
      <c r="BD16" s="20">
        <v>450</v>
      </c>
      <c r="BE16" s="20">
        <v>150</v>
      </c>
      <c r="BF16" s="20">
        <v>0</v>
      </c>
      <c r="BG16" s="20"/>
      <c r="BH16" s="20"/>
      <c r="BI16" s="20"/>
      <c r="BJ16" s="20"/>
      <c r="BK16" s="20"/>
      <c r="BL16" s="20"/>
      <c r="BM16" s="20"/>
      <c r="BN16" s="20">
        <v>0</v>
      </c>
      <c r="BO16" s="20">
        <v>0</v>
      </c>
      <c r="BP16" s="20"/>
      <c r="BQ16" s="20"/>
      <c r="BR16" s="20"/>
      <c r="BS16" s="34"/>
      <c r="BT16" s="20"/>
      <c r="BU16" s="20"/>
      <c r="BV16" s="37"/>
      <c r="BW16" s="20">
        <v>0</v>
      </c>
      <c r="BX16" s="20">
        <v>99.7</v>
      </c>
      <c r="BY16" s="20"/>
      <c r="BZ16" s="20">
        <f t="shared" si="5"/>
        <v>4960.4</v>
      </c>
      <c r="CA16" s="20">
        <f t="shared" si="6"/>
        <v>1653.4666666666667</v>
      </c>
      <c r="CB16" s="20">
        <f t="shared" si="7"/>
        <v>1619.2</v>
      </c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>
        <f t="shared" si="15"/>
        <v>0</v>
      </c>
      <c r="CP16" s="20">
        <f t="shared" si="15"/>
        <v>0</v>
      </c>
      <c r="CQ16" s="20">
        <f t="shared" si="15"/>
        <v>0</v>
      </c>
      <c r="CR16" s="38">
        <v>815.1</v>
      </c>
      <c r="CS16" s="38">
        <v>303</v>
      </c>
      <c r="CT16" s="14">
        <f>+CS16+CB16-CR16</f>
        <v>1107.1</v>
      </c>
    </row>
    <row r="17" spans="2:99" s="39" customFormat="1" ht="18.75" customHeight="1">
      <c r="B17" s="31">
        <v>6</v>
      </c>
      <c r="C17" s="22" t="s">
        <v>39</v>
      </c>
      <c r="D17" s="33">
        <v>783.6</v>
      </c>
      <c r="E17" s="33">
        <v>1322.6</v>
      </c>
      <c r="F17" s="20">
        <f t="shared" si="0"/>
        <v>30419.6</v>
      </c>
      <c r="G17" s="20">
        <f t="shared" si="0"/>
        <v>9939.866666666667</v>
      </c>
      <c r="H17" s="20">
        <f t="shared" si="0"/>
        <v>9303.4</v>
      </c>
      <c r="I17" s="20">
        <f t="shared" si="8"/>
        <v>93.59682893130692</v>
      </c>
      <c r="J17" s="20">
        <f t="shared" si="1"/>
        <v>3574</v>
      </c>
      <c r="K17" s="20">
        <f t="shared" si="2"/>
        <v>1191.333333333334</v>
      </c>
      <c r="L17" s="20">
        <f t="shared" si="3"/>
        <v>554.8999999999996</v>
      </c>
      <c r="M17" s="20">
        <f t="shared" si="9"/>
        <v>46.578063794068214</v>
      </c>
      <c r="N17" s="20">
        <v>26.1</v>
      </c>
      <c r="O17" s="20">
        <v>8.7</v>
      </c>
      <c r="P17" s="20"/>
      <c r="Q17" s="21">
        <f t="shared" si="10"/>
        <v>0</v>
      </c>
      <c r="R17" s="34">
        <v>1300</v>
      </c>
      <c r="S17" s="20">
        <v>433.3333333333333</v>
      </c>
      <c r="T17" s="20">
        <v>70</v>
      </c>
      <c r="U17" s="21">
        <f t="shared" si="11"/>
        <v>16.153846153846153</v>
      </c>
      <c r="V17" s="22">
        <v>1639</v>
      </c>
      <c r="W17" s="22">
        <v>2635.1</v>
      </c>
      <c r="X17" s="20">
        <v>246.6</v>
      </c>
      <c r="Y17" s="35">
        <v>1293.9</v>
      </c>
      <c r="Z17" s="20">
        <v>431.3</v>
      </c>
      <c r="AA17" s="20">
        <v>262.2</v>
      </c>
      <c r="AB17" s="21">
        <f t="shared" si="12"/>
        <v>60.792951541850215</v>
      </c>
      <c r="AC17" s="20">
        <v>1493.9</v>
      </c>
      <c r="AD17" s="20">
        <v>1849.7</v>
      </c>
      <c r="AE17" s="36">
        <v>44</v>
      </c>
      <c r="AF17" s="34">
        <v>84</v>
      </c>
      <c r="AG17" s="20">
        <v>28</v>
      </c>
      <c r="AH17" s="20">
        <v>67.7</v>
      </c>
      <c r="AI17" s="20"/>
      <c r="AJ17" s="20">
        <f t="shared" si="4"/>
        <v>0</v>
      </c>
      <c r="AK17" s="20"/>
      <c r="AL17" s="20"/>
      <c r="AM17" s="20"/>
      <c r="AN17" s="20"/>
      <c r="AO17" s="20"/>
      <c r="AP17" s="20"/>
      <c r="AQ17" s="20"/>
      <c r="AR17" s="34">
        <v>26245.6</v>
      </c>
      <c r="AS17" s="20">
        <f t="shared" si="13"/>
        <v>8748.533333333333</v>
      </c>
      <c r="AT17" s="20">
        <v>8748.5</v>
      </c>
      <c r="AU17" s="20"/>
      <c r="AV17" s="20"/>
      <c r="AW17" s="20"/>
      <c r="AX17" s="20"/>
      <c r="AY17" s="20"/>
      <c r="AZ17" s="20"/>
      <c r="BA17" s="20"/>
      <c r="BB17" s="20">
        <f t="shared" si="14"/>
        <v>0</v>
      </c>
      <c r="BC17" s="20"/>
      <c r="BD17" s="20">
        <v>320</v>
      </c>
      <c r="BE17" s="20">
        <v>106.66666666666667</v>
      </c>
      <c r="BF17" s="20">
        <v>155</v>
      </c>
      <c r="BG17" s="20"/>
      <c r="BH17" s="20"/>
      <c r="BI17" s="20"/>
      <c r="BJ17" s="20"/>
      <c r="BK17" s="20"/>
      <c r="BL17" s="20"/>
      <c r="BM17" s="20"/>
      <c r="BN17" s="20">
        <v>0</v>
      </c>
      <c r="BO17" s="20">
        <v>0</v>
      </c>
      <c r="BP17" s="20"/>
      <c r="BQ17" s="20"/>
      <c r="BR17" s="20"/>
      <c r="BS17" s="34">
        <v>600</v>
      </c>
      <c r="BT17" s="20"/>
      <c r="BU17" s="20"/>
      <c r="BV17" s="37">
        <v>550</v>
      </c>
      <c r="BW17" s="20">
        <v>183.33333333333334</v>
      </c>
      <c r="BX17" s="20"/>
      <c r="BY17" s="20"/>
      <c r="BZ17" s="20">
        <f t="shared" si="5"/>
        <v>30419.6</v>
      </c>
      <c r="CA17" s="20">
        <f t="shared" si="6"/>
        <v>9939.866666666667</v>
      </c>
      <c r="CB17" s="20">
        <f t="shared" si="7"/>
        <v>9303.4</v>
      </c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>
        <f t="shared" si="15"/>
        <v>0</v>
      </c>
      <c r="CP17" s="20">
        <f t="shared" si="15"/>
        <v>0</v>
      </c>
      <c r="CQ17" s="20">
        <f t="shared" si="15"/>
        <v>0</v>
      </c>
      <c r="CR17" s="38"/>
      <c r="CS17" s="38">
        <v>66.4</v>
      </c>
      <c r="CT17" s="14">
        <f aca="true" t="shared" si="16" ref="CT17:CT56">+CS17+CB17</f>
        <v>9369.8</v>
      </c>
      <c r="CU17" s="40">
        <f>+CT17+300</f>
        <v>9669.8</v>
      </c>
    </row>
    <row r="18" spans="2:98" s="39" customFormat="1" ht="18.75" customHeight="1">
      <c r="B18" s="31">
        <v>7</v>
      </c>
      <c r="C18" s="22" t="s">
        <v>40</v>
      </c>
      <c r="D18" s="33">
        <v>349.7</v>
      </c>
      <c r="E18" s="33">
        <v>852.3</v>
      </c>
      <c r="F18" s="20">
        <f t="shared" si="0"/>
        <v>5023.5</v>
      </c>
      <c r="G18" s="20">
        <f t="shared" si="0"/>
        <v>1674.5000000000002</v>
      </c>
      <c r="H18" s="20">
        <f t="shared" si="0"/>
        <v>1334.2</v>
      </c>
      <c r="I18" s="20">
        <f t="shared" si="8"/>
        <v>79.67751567632129</v>
      </c>
      <c r="J18" s="20">
        <f t="shared" si="1"/>
        <v>1523.5</v>
      </c>
      <c r="K18" s="20">
        <f t="shared" si="2"/>
        <v>507.8333333333335</v>
      </c>
      <c r="L18" s="20">
        <f t="shared" si="3"/>
        <v>167.5</v>
      </c>
      <c r="M18" s="20">
        <f t="shared" si="9"/>
        <v>32.98326222513947</v>
      </c>
      <c r="N18" s="20">
        <v>7</v>
      </c>
      <c r="O18" s="20">
        <v>2.3333333333333335</v>
      </c>
      <c r="P18" s="20"/>
      <c r="Q18" s="21">
        <f t="shared" si="10"/>
        <v>0</v>
      </c>
      <c r="R18" s="34">
        <v>310</v>
      </c>
      <c r="S18" s="20">
        <v>103.33333333333333</v>
      </c>
      <c r="T18" s="20">
        <v>71.9</v>
      </c>
      <c r="U18" s="21">
        <f>+T18/S18*100</f>
        <v>69.58064516129033</v>
      </c>
      <c r="V18" s="22">
        <v>0</v>
      </c>
      <c r="W18" s="22">
        <v>0</v>
      </c>
      <c r="X18" s="20">
        <v>0</v>
      </c>
      <c r="Y18" s="35">
        <v>86.5</v>
      </c>
      <c r="Z18" s="20">
        <v>28.833333333333332</v>
      </c>
      <c r="AA18" s="20">
        <v>10.6</v>
      </c>
      <c r="AB18" s="21">
        <f t="shared" si="12"/>
        <v>36.763005780346816</v>
      </c>
      <c r="AC18" s="20">
        <v>0</v>
      </c>
      <c r="AD18" s="20">
        <v>0</v>
      </c>
      <c r="AE18" s="36">
        <v>0</v>
      </c>
      <c r="AF18" s="34">
        <v>20</v>
      </c>
      <c r="AG18" s="20">
        <v>6.666666666666667</v>
      </c>
      <c r="AH18" s="20"/>
      <c r="AI18" s="20"/>
      <c r="AJ18" s="20">
        <f t="shared" si="4"/>
        <v>0</v>
      </c>
      <c r="AK18" s="20"/>
      <c r="AL18" s="20"/>
      <c r="AM18" s="20"/>
      <c r="AN18" s="20"/>
      <c r="AO18" s="20"/>
      <c r="AP18" s="20"/>
      <c r="AQ18" s="20"/>
      <c r="AR18" s="34">
        <v>3500</v>
      </c>
      <c r="AS18" s="20">
        <f t="shared" si="13"/>
        <v>1166.6666666666667</v>
      </c>
      <c r="AT18" s="20">
        <v>1166.7</v>
      </c>
      <c r="AU18" s="20"/>
      <c r="AV18" s="20"/>
      <c r="AW18" s="20"/>
      <c r="AX18" s="20"/>
      <c r="AY18" s="20"/>
      <c r="AZ18" s="20"/>
      <c r="BA18" s="20"/>
      <c r="BB18" s="20">
        <f t="shared" si="14"/>
        <v>0</v>
      </c>
      <c r="BC18" s="20"/>
      <c r="BD18" s="20">
        <v>1100</v>
      </c>
      <c r="BE18" s="20">
        <v>366.6666666666667</v>
      </c>
      <c r="BF18" s="20">
        <v>85</v>
      </c>
      <c r="BG18" s="20"/>
      <c r="BH18" s="20"/>
      <c r="BI18" s="20"/>
      <c r="BJ18" s="20"/>
      <c r="BK18" s="20"/>
      <c r="BL18" s="20"/>
      <c r="BM18" s="20"/>
      <c r="BN18" s="20">
        <v>0</v>
      </c>
      <c r="BO18" s="20">
        <v>0</v>
      </c>
      <c r="BP18" s="20"/>
      <c r="BQ18" s="20"/>
      <c r="BR18" s="20"/>
      <c r="BS18" s="34"/>
      <c r="BT18" s="20"/>
      <c r="BU18" s="20"/>
      <c r="BV18" s="37"/>
      <c r="BW18" s="20">
        <v>0</v>
      </c>
      <c r="BX18" s="20"/>
      <c r="BY18" s="20"/>
      <c r="BZ18" s="20">
        <f t="shared" si="5"/>
        <v>5023.5</v>
      </c>
      <c r="CA18" s="20">
        <f t="shared" si="6"/>
        <v>1674.5000000000002</v>
      </c>
      <c r="CB18" s="20">
        <f t="shared" si="7"/>
        <v>1334.2</v>
      </c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>
        <f t="shared" si="15"/>
        <v>0</v>
      </c>
      <c r="CP18" s="20">
        <f t="shared" si="15"/>
        <v>0</v>
      </c>
      <c r="CQ18" s="20">
        <f t="shared" si="15"/>
        <v>0</v>
      </c>
      <c r="CR18" s="38"/>
      <c r="CS18" s="38">
        <v>539</v>
      </c>
      <c r="CT18" s="14">
        <f t="shared" si="16"/>
        <v>1873.2</v>
      </c>
    </row>
    <row r="19" spans="2:98" s="39" customFormat="1" ht="18.75" customHeight="1">
      <c r="B19" s="31">
        <v>8</v>
      </c>
      <c r="C19" s="22" t="s">
        <v>41</v>
      </c>
      <c r="D19" s="33">
        <v>1072.9</v>
      </c>
      <c r="E19" s="33">
        <v>782.4</v>
      </c>
      <c r="F19" s="20">
        <f t="shared" si="0"/>
        <v>7460.5</v>
      </c>
      <c r="G19" s="20">
        <f t="shared" si="0"/>
        <v>2486.8333333333335</v>
      </c>
      <c r="H19" s="20">
        <f t="shared" si="0"/>
        <v>2421.1</v>
      </c>
      <c r="I19" s="20">
        <f t="shared" si="8"/>
        <v>97.35674552643924</v>
      </c>
      <c r="J19" s="20">
        <f t="shared" si="1"/>
        <v>946</v>
      </c>
      <c r="K19" s="20">
        <f t="shared" si="2"/>
        <v>315.3333333333335</v>
      </c>
      <c r="L19" s="20">
        <f t="shared" si="3"/>
        <v>249.5999999999999</v>
      </c>
      <c r="M19" s="20">
        <f t="shared" si="9"/>
        <v>79.1543340380549</v>
      </c>
      <c r="N19" s="20"/>
      <c r="O19" s="20">
        <v>0</v>
      </c>
      <c r="P19" s="20"/>
      <c r="Q19" s="21" t="e">
        <f t="shared" si="10"/>
        <v>#DIV/0!</v>
      </c>
      <c r="R19" s="34">
        <v>600</v>
      </c>
      <c r="S19" s="20">
        <v>200</v>
      </c>
      <c r="T19" s="20">
        <v>13.9</v>
      </c>
      <c r="U19" s="21">
        <f t="shared" si="11"/>
        <v>6.950000000000001</v>
      </c>
      <c r="V19" s="22">
        <v>202.4</v>
      </c>
      <c r="W19" s="22">
        <v>0</v>
      </c>
      <c r="X19" s="20">
        <v>108.7</v>
      </c>
      <c r="Y19" s="35">
        <v>300</v>
      </c>
      <c r="Z19" s="20">
        <v>100</v>
      </c>
      <c r="AA19" s="20">
        <v>220.9</v>
      </c>
      <c r="AB19" s="21">
        <f t="shared" si="12"/>
        <v>220.9</v>
      </c>
      <c r="AC19" s="20">
        <v>580.1</v>
      </c>
      <c r="AD19" s="20">
        <v>701.2</v>
      </c>
      <c r="AE19" s="36">
        <v>92.9</v>
      </c>
      <c r="AF19" s="34">
        <v>6</v>
      </c>
      <c r="AG19" s="20">
        <v>2</v>
      </c>
      <c r="AH19" s="20">
        <v>6.9</v>
      </c>
      <c r="AI19" s="20"/>
      <c r="AJ19" s="20">
        <f t="shared" si="4"/>
        <v>0</v>
      </c>
      <c r="AK19" s="20"/>
      <c r="AL19" s="20"/>
      <c r="AM19" s="20"/>
      <c r="AN19" s="20"/>
      <c r="AO19" s="20"/>
      <c r="AP19" s="20"/>
      <c r="AQ19" s="20"/>
      <c r="AR19" s="34">
        <v>6514.5</v>
      </c>
      <c r="AS19" s="20">
        <f t="shared" si="13"/>
        <v>2171.5</v>
      </c>
      <c r="AT19" s="20">
        <v>2171.5</v>
      </c>
      <c r="AU19" s="20"/>
      <c r="AV19" s="20"/>
      <c r="AW19" s="20"/>
      <c r="AX19" s="20"/>
      <c r="AY19" s="20"/>
      <c r="AZ19" s="20"/>
      <c r="BA19" s="20"/>
      <c r="BB19" s="20">
        <f t="shared" si="14"/>
        <v>0</v>
      </c>
      <c r="BC19" s="20"/>
      <c r="BD19" s="20">
        <v>40</v>
      </c>
      <c r="BE19" s="20">
        <v>13.333333333333334</v>
      </c>
      <c r="BF19" s="20">
        <v>7.9</v>
      </c>
      <c r="BG19" s="20"/>
      <c r="BH19" s="20"/>
      <c r="BI19" s="20"/>
      <c r="BJ19" s="20"/>
      <c r="BK19" s="20"/>
      <c r="BL19" s="20"/>
      <c r="BM19" s="20"/>
      <c r="BN19" s="20">
        <v>0</v>
      </c>
      <c r="BO19" s="20">
        <v>0</v>
      </c>
      <c r="BP19" s="20"/>
      <c r="BQ19" s="20"/>
      <c r="BR19" s="20"/>
      <c r="BS19" s="34"/>
      <c r="BT19" s="20"/>
      <c r="BU19" s="20"/>
      <c r="BV19" s="37"/>
      <c r="BW19" s="20">
        <v>0</v>
      </c>
      <c r="BX19" s="20"/>
      <c r="BY19" s="20"/>
      <c r="BZ19" s="20">
        <f t="shared" si="5"/>
        <v>7460.5</v>
      </c>
      <c r="CA19" s="20">
        <f t="shared" si="6"/>
        <v>2486.8333333333335</v>
      </c>
      <c r="CB19" s="20">
        <f t="shared" si="7"/>
        <v>2421.1</v>
      </c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>
        <f t="shared" si="15"/>
        <v>0</v>
      </c>
      <c r="CP19" s="20">
        <f t="shared" si="15"/>
        <v>0</v>
      </c>
      <c r="CQ19" s="20">
        <f t="shared" si="15"/>
        <v>0</v>
      </c>
      <c r="CR19" s="38"/>
      <c r="CS19" s="38">
        <v>314.8</v>
      </c>
      <c r="CT19" s="14">
        <f t="shared" si="16"/>
        <v>2735.9</v>
      </c>
    </row>
    <row r="20" spans="2:98" s="39" customFormat="1" ht="18.75" customHeight="1">
      <c r="B20" s="31">
        <v>9</v>
      </c>
      <c r="C20" s="22" t="s">
        <v>42</v>
      </c>
      <c r="D20" s="33">
        <v>1629.5</v>
      </c>
      <c r="E20" s="33">
        <v>604.9</v>
      </c>
      <c r="F20" s="20">
        <f t="shared" si="0"/>
        <v>20726.3</v>
      </c>
      <c r="G20" s="20">
        <f t="shared" si="0"/>
        <v>6376.099999999999</v>
      </c>
      <c r="H20" s="20">
        <f t="shared" si="0"/>
        <v>5982.2</v>
      </c>
      <c r="I20" s="20">
        <f t="shared" si="8"/>
        <v>93.82224243659918</v>
      </c>
      <c r="J20" s="20">
        <f t="shared" si="1"/>
        <v>5700</v>
      </c>
      <c r="K20" s="20">
        <f t="shared" si="2"/>
        <v>1367.333333333333</v>
      </c>
      <c r="L20" s="20">
        <f t="shared" si="3"/>
        <v>973.3999999999996</v>
      </c>
      <c r="M20" s="20">
        <f t="shared" si="9"/>
        <v>71.18966357874207</v>
      </c>
      <c r="N20" s="20">
        <v>90</v>
      </c>
      <c r="O20" s="20">
        <v>30</v>
      </c>
      <c r="P20" s="20">
        <v>30</v>
      </c>
      <c r="Q20" s="21">
        <f t="shared" si="10"/>
        <v>100</v>
      </c>
      <c r="R20" s="34">
        <v>1800</v>
      </c>
      <c r="S20" s="20">
        <v>412</v>
      </c>
      <c r="T20" s="20">
        <v>273.3</v>
      </c>
      <c r="U20" s="21">
        <f t="shared" si="11"/>
        <v>66.33495145631069</v>
      </c>
      <c r="V20" s="22">
        <v>356.4</v>
      </c>
      <c r="W20" s="22">
        <v>1261.6</v>
      </c>
      <c r="X20" s="20">
        <v>267</v>
      </c>
      <c r="Y20" s="35">
        <v>1910</v>
      </c>
      <c r="Z20" s="20">
        <v>342</v>
      </c>
      <c r="AA20" s="20">
        <v>471.6</v>
      </c>
      <c r="AB20" s="21">
        <f>+AA20/Z20*100</f>
        <v>137.89473684210526</v>
      </c>
      <c r="AC20" s="20">
        <v>474</v>
      </c>
      <c r="AD20" s="20">
        <v>685.1</v>
      </c>
      <c r="AE20" s="36">
        <v>200</v>
      </c>
      <c r="AF20" s="34">
        <v>100</v>
      </c>
      <c r="AG20" s="20">
        <v>33.333333333333336</v>
      </c>
      <c r="AH20" s="20">
        <v>4.8</v>
      </c>
      <c r="AI20" s="20"/>
      <c r="AJ20" s="20">
        <f t="shared" si="4"/>
        <v>0</v>
      </c>
      <c r="AK20" s="20"/>
      <c r="AL20" s="20"/>
      <c r="AM20" s="20"/>
      <c r="AN20" s="20"/>
      <c r="AO20" s="20"/>
      <c r="AP20" s="20"/>
      <c r="AQ20" s="20"/>
      <c r="AR20" s="34">
        <v>15026.3</v>
      </c>
      <c r="AS20" s="20">
        <f t="shared" si="13"/>
        <v>5008.766666666666</v>
      </c>
      <c r="AT20" s="20">
        <v>5008.8</v>
      </c>
      <c r="AU20" s="20"/>
      <c r="AV20" s="20"/>
      <c r="AW20" s="20"/>
      <c r="AX20" s="20"/>
      <c r="AY20" s="20"/>
      <c r="AZ20" s="20"/>
      <c r="BA20" s="20">
        <v>650</v>
      </c>
      <c r="BB20" s="20">
        <f t="shared" si="14"/>
        <v>216.66666666666666</v>
      </c>
      <c r="BC20" s="20">
        <v>95.7</v>
      </c>
      <c r="BD20" s="20">
        <v>600</v>
      </c>
      <c r="BE20" s="20">
        <v>150</v>
      </c>
      <c r="BF20" s="20">
        <v>30.7</v>
      </c>
      <c r="BG20" s="20"/>
      <c r="BH20" s="20"/>
      <c r="BI20" s="20"/>
      <c r="BJ20" s="20"/>
      <c r="BK20" s="20"/>
      <c r="BL20" s="20"/>
      <c r="BM20" s="20"/>
      <c r="BN20" s="20">
        <v>0</v>
      </c>
      <c r="BO20" s="20">
        <v>0</v>
      </c>
      <c r="BP20" s="20"/>
      <c r="BQ20" s="20"/>
      <c r="BR20" s="20"/>
      <c r="BS20" s="34"/>
      <c r="BT20" s="20"/>
      <c r="BU20" s="20"/>
      <c r="BV20" s="37">
        <v>550</v>
      </c>
      <c r="BW20" s="20">
        <v>183.33333333333334</v>
      </c>
      <c r="BX20" s="20">
        <v>67.3</v>
      </c>
      <c r="BY20" s="20"/>
      <c r="BZ20" s="20">
        <f t="shared" si="5"/>
        <v>20726.3</v>
      </c>
      <c r="CA20" s="20">
        <f t="shared" si="6"/>
        <v>6376.099999999999</v>
      </c>
      <c r="CB20" s="20">
        <f t="shared" si="7"/>
        <v>5982.2</v>
      </c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>
        <f t="shared" si="15"/>
        <v>0</v>
      </c>
      <c r="CP20" s="20">
        <f t="shared" si="15"/>
        <v>0</v>
      </c>
      <c r="CQ20" s="20">
        <f t="shared" si="15"/>
        <v>0</v>
      </c>
      <c r="CR20" s="38"/>
      <c r="CS20" s="38">
        <v>2557.9</v>
      </c>
      <c r="CT20" s="14">
        <f t="shared" si="16"/>
        <v>8540.1</v>
      </c>
    </row>
    <row r="21" spans="2:98" s="39" customFormat="1" ht="18.75" customHeight="1">
      <c r="B21" s="31">
        <v>10</v>
      </c>
      <c r="C21" s="22" t="s">
        <v>43</v>
      </c>
      <c r="D21" s="33">
        <v>531.5</v>
      </c>
      <c r="E21" s="33">
        <v>1861.2</v>
      </c>
      <c r="F21" s="20">
        <f t="shared" si="0"/>
        <v>41720.3</v>
      </c>
      <c r="G21" s="20">
        <f t="shared" si="0"/>
        <v>12136.966666666667</v>
      </c>
      <c r="H21" s="20">
        <f t="shared" si="0"/>
        <v>12040.1</v>
      </c>
      <c r="I21" s="20">
        <f t="shared" si="8"/>
        <v>99.20188734692084</v>
      </c>
      <c r="J21" s="20">
        <f t="shared" si="1"/>
        <v>8589.5</v>
      </c>
      <c r="K21" s="20">
        <f t="shared" si="2"/>
        <v>1093.3666666666668</v>
      </c>
      <c r="L21" s="20">
        <f t="shared" si="3"/>
        <v>996.5</v>
      </c>
      <c r="M21" s="20">
        <f t="shared" si="9"/>
        <v>91.14051400871924</v>
      </c>
      <c r="N21" s="20">
        <v>250</v>
      </c>
      <c r="O21" s="20">
        <v>83.33333333333333</v>
      </c>
      <c r="P21" s="20">
        <v>62.5</v>
      </c>
      <c r="Q21" s="21">
        <f t="shared" si="10"/>
        <v>75</v>
      </c>
      <c r="R21" s="34">
        <v>1689.5</v>
      </c>
      <c r="S21" s="20">
        <v>230</v>
      </c>
      <c r="T21" s="20">
        <v>290.1</v>
      </c>
      <c r="U21" s="21">
        <f t="shared" si="11"/>
        <v>126.1304347826087</v>
      </c>
      <c r="V21" s="22">
        <v>0</v>
      </c>
      <c r="W21" s="22">
        <v>0</v>
      </c>
      <c r="X21" s="20">
        <v>0</v>
      </c>
      <c r="Y21" s="35">
        <v>3150</v>
      </c>
      <c r="Z21" s="20">
        <v>286.7</v>
      </c>
      <c r="AA21" s="20">
        <f>227.7-P21</f>
        <v>165.2</v>
      </c>
      <c r="AB21" s="21">
        <f t="shared" si="12"/>
        <v>57.62120683641437</v>
      </c>
      <c r="AC21" s="20">
        <v>2349.7</v>
      </c>
      <c r="AD21" s="20">
        <v>3006</v>
      </c>
      <c r="AE21" s="36">
        <v>672</v>
      </c>
      <c r="AF21" s="34">
        <v>300</v>
      </c>
      <c r="AG21" s="20">
        <v>100</v>
      </c>
      <c r="AH21" s="20">
        <v>27.8</v>
      </c>
      <c r="AI21" s="20"/>
      <c r="AJ21" s="20">
        <f t="shared" si="4"/>
        <v>0</v>
      </c>
      <c r="AK21" s="20"/>
      <c r="AL21" s="20"/>
      <c r="AM21" s="20"/>
      <c r="AN21" s="20"/>
      <c r="AO21" s="20"/>
      <c r="AP21" s="20"/>
      <c r="AQ21" s="20"/>
      <c r="AR21" s="34">
        <v>33130.8</v>
      </c>
      <c r="AS21" s="20">
        <f t="shared" si="13"/>
        <v>11043.6</v>
      </c>
      <c r="AT21" s="20">
        <v>11043.6</v>
      </c>
      <c r="AU21" s="20"/>
      <c r="AV21" s="20"/>
      <c r="AW21" s="20"/>
      <c r="AX21" s="20"/>
      <c r="AY21" s="20"/>
      <c r="AZ21" s="20"/>
      <c r="BA21" s="20"/>
      <c r="BB21" s="20">
        <f t="shared" si="14"/>
        <v>0</v>
      </c>
      <c r="BC21" s="20"/>
      <c r="BD21" s="20">
        <v>2200</v>
      </c>
      <c r="BE21" s="20">
        <v>60</v>
      </c>
      <c r="BF21" s="20">
        <v>61.1</v>
      </c>
      <c r="BG21" s="20"/>
      <c r="BH21" s="20"/>
      <c r="BI21" s="20"/>
      <c r="BJ21" s="20"/>
      <c r="BK21" s="20"/>
      <c r="BL21" s="20"/>
      <c r="BM21" s="20"/>
      <c r="BN21" s="20">
        <v>0</v>
      </c>
      <c r="BO21" s="20">
        <v>0</v>
      </c>
      <c r="BP21" s="20"/>
      <c r="BQ21" s="20"/>
      <c r="BR21" s="20"/>
      <c r="BS21" s="34"/>
      <c r="BT21" s="20"/>
      <c r="BU21" s="20"/>
      <c r="BV21" s="37">
        <v>1000</v>
      </c>
      <c r="BW21" s="20">
        <v>333.3333333333333</v>
      </c>
      <c r="BX21" s="20">
        <f>189.8+200</f>
        <v>389.8</v>
      </c>
      <c r="BY21" s="20"/>
      <c r="BZ21" s="20">
        <f t="shared" si="5"/>
        <v>41720.3</v>
      </c>
      <c r="CA21" s="20">
        <f t="shared" si="6"/>
        <v>12136.966666666667</v>
      </c>
      <c r="CB21" s="20">
        <f t="shared" si="7"/>
        <v>12040.1</v>
      </c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>
        <f t="shared" si="15"/>
        <v>0</v>
      </c>
      <c r="CP21" s="20">
        <f t="shared" si="15"/>
        <v>0</v>
      </c>
      <c r="CQ21" s="20">
        <f t="shared" si="15"/>
        <v>0</v>
      </c>
      <c r="CR21" s="38"/>
      <c r="CS21" s="38">
        <v>291</v>
      </c>
      <c r="CT21" s="14">
        <f t="shared" si="16"/>
        <v>12331.1</v>
      </c>
    </row>
    <row r="22" spans="2:98" s="39" customFormat="1" ht="18.75" customHeight="1">
      <c r="B22" s="31">
        <v>11</v>
      </c>
      <c r="C22" s="41" t="s">
        <v>44</v>
      </c>
      <c r="D22" s="33">
        <v>144</v>
      </c>
      <c r="E22" s="33">
        <v>137.5</v>
      </c>
      <c r="F22" s="20">
        <f t="shared" si="0"/>
        <v>4292.5</v>
      </c>
      <c r="G22" s="20">
        <f t="shared" si="0"/>
        <v>1430.8333333333333</v>
      </c>
      <c r="H22" s="20">
        <f t="shared" si="0"/>
        <v>1307.1</v>
      </c>
      <c r="I22" s="20">
        <f t="shared" si="8"/>
        <v>91.35235876528829</v>
      </c>
      <c r="J22" s="20">
        <f t="shared" si="1"/>
        <v>792.5</v>
      </c>
      <c r="K22" s="20">
        <f t="shared" si="2"/>
        <v>264.1666666666665</v>
      </c>
      <c r="L22" s="20">
        <f t="shared" si="3"/>
        <v>140.39999999999986</v>
      </c>
      <c r="M22" s="20">
        <f t="shared" si="9"/>
        <v>53.14826498422711</v>
      </c>
      <c r="N22" s="20"/>
      <c r="O22" s="20">
        <v>0</v>
      </c>
      <c r="P22" s="20"/>
      <c r="Q22" s="21" t="e">
        <f t="shared" si="10"/>
        <v>#DIV/0!</v>
      </c>
      <c r="R22" s="34">
        <v>510</v>
      </c>
      <c r="S22" s="20">
        <v>170</v>
      </c>
      <c r="T22" s="20">
        <v>97.2</v>
      </c>
      <c r="U22" s="21">
        <f t="shared" si="11"/>
        <v>57.1764705882353</v>
      </c>
      <c r="V22" s="22">
        <v>336.7</v>
      </c>
      <c r="W22" s="22">
        <v>338.2</v>
      </c>
      <c r="X22" s="20">
        <v>52</v>
      </c>
      <c r="Y22" s="35">
        <v>232.5</v>
      </c>
      <c r="Z22" s="20">
        <v>77.5</v>
      </c>
      <c r="AA22" s="20">
        <v>30</v>
      </c>
      <c r="AB22" s="21">
        <f t="shared" si="12"/>
        <v>38.70967741935484</v>
      </c>
      <c r="AC22" s="20">
        <v>0</v>
      </c>
      <c r="AD22" s="20">
        <v>81.2</v>
      </c>
      <c r="AE22" s="36">
        <v>12.5</v>
      </c>
      <c r="AF22" s="34">
        <v>10</v>
      </c>
      <c r="AG22" s="20">
        <v>3.3333333333333335</v>
      </c>
      <c r="AH22" s="20">
        <v>0.9</v>
      </c>
      <c r="AI22" s="20"/>
      <c r="AJ22" s="20">
        <f t="shared" si="4"/>
        <v>0</v>
      </c>
      <c r="AK22" s="20"/>
      <c r="AL22" s="20"/>
      <c r="AM22" s="20"/>
      <c r="AN22" s="20"/>
      <c r="AO22" s="20"/>
      <c r="AP22" s="20"/>
      <c r="AQ22" s="20"/>
      <c r="AR22" s="34">
        <v>3500</v>
      </c>
      <c r="AS22" s="20">
        <f t="shared" si="13"/>
        <v>1166.6666666666667</v>
      </c>
      <c r="AT22" s="20">
        <v>1166.7</v>
      </c>
      <c r="AU22" s="20"/>
      <c r="AV22" s="20"/>
      <c r="AW22" s="20"/>
      <c r="AX22" s="20"/>
      <c r="AY22" s="20"/>
      <c r="AZ22" s="20"/>
      <c r="BA22" s="20"/>
      <c r="BB22" s="20">
        <f t="shared" si="14"/>
        <v>0</v>
      </c>
      <c r="BC22" s="20"/>
      <c r="BD22" s="20">
        <v>40</v>
      </c>
      <c r="BE22" s="20">
        <v>13.333333333333334</v>
      </c>
      <c r="BF22" s="20">
        <v>12.3</v>
      </c>
      <c r="BG22" s="20"/>
      <c r="BH22" s="20"/>
      <c r="BI22" s="20"/>
      <c r="BJ22" s="20"/>
      <c r="BK22" s="20"/>
      <c r="BL22" s="20"/>
      <c r="BM22" s="20"/>
      <c r="BN22" s="20">
        <v>0</v>
      </c>
      <c r="BO22" s="20">
        <v>0</v>
      </c>
      <c r="BP22" s="20"/>
      <c r="BQ22" s="20"/>
      <c r="BR22" s="20"/>
      <c r="BS22" s="34"/>
      <c r="BT22" s="20"/>
      <c r="BU22" s="20"/>
      <c r="BV22" s="37"/>
      <c r="BW22" s="20">
        <v>0</v>
      </c>
      <c r="BX22" s="20"/>
      <c r="BY22" s="20"/>
      <c r="BZ22" s="20">
        <f t="shared" si="5"/>
        <v>4292.5</v>
      </c>
      <c r="CA22" s="20">
        <f t="shared" si="6"/>
        <v>1430.8333333333333</v>
      </c>
      <c r="CB22" s="20">
        <f t="shared" si="7"/>
        <v>1307.1</v>
      </c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>
        <f>CC22+CF22+CI22+CL22</f>
        <v>0</v>
      </c>
      <c r="CP22" s="20">
        <f>CD22+CG22+CJ22+CM22</f>
        <v>0</v>
      </c>
      <c r="CQ22" s="20">
        <f>CE22+CH22+CK22+CN22</f>
        <v>0</v>
      </c>
      <c r="CR22" s="38"/>
      <c r="CS22" s="38"/>
      <c r="CT22" s="14">
        <f t="shared" si="16"/>
        <v>1307.1</v>
      </c>
    </row>
    <row r="23" spans="2:98" s="23" customFormat="1" ht="18" customHeight="1">
      <c r="B23" s="42">
        <v>12</v>
      </c>
      <c r="C23" s="41" t="s">
        <v>45</v>
      </c>
      <c r="D23" s="22">
        <v>3637.7</v>
      </c>
      <c r="E23" s="22">
        <v>4956.5</v>
      </c>
      <c r="F23" s="20">
        <f t="shared" si="0"/>
        <v>34356.6</v>
      </c>
      <c r="G23" s="20">
        <f t="shared" si="0"/>
        <v>8568.899999999998</v>
      </c>
      <c r="H23" s="20">
        <f t="shared" si="0"/>
        <v>8868.699999999999</v>
      </c>
      <c r="I23" s="20">
        <f t="shared" si="8"/>
        <v>103.49869878280762</v>
      </c>
      <c r="J23" s="20">
        <f t="shared" si="1"/>
        <v>13207</v>
      </c>
      <c r="K23" s="20">
        <f t="shared" si="2"/>
        <v>1519.033333333332</v>
      </c>
      <c r="L23" s="20">
        <f t="shared" si="3"/>
        <v>1818.7999999999993</v>
      </c>
      <c r="M23" s="20">
        <f t="shared" si="9"/>
        <v>119.73404138596922</v>
      </c>
      <c r="N23" s="22">
        <v>400</v>
      </c>
      <c r="O23" s="20">
        <v>133.33333333333334</v>
      </c>
      <c r="P23" s="22">
        <v>150</v>
      </c>
      <c r="Q23" s="21">
        <f t="shared" si="10"/>
        <v>112.5</v>
      </c>
      <c r="R23" s="34">
        <v>7000</v>
      </c>
      <c r="S23" s="20">
        <v>200</v>
      </c>
      <c r="T23" s="20">
        <v>277.4</v>
      </c>
      <c r="U23" s="21">
        <f t="shared" si="11"/>
        <v>138.7</v>
      </c>
      <c r="V23" s="22">
        <v>18853.2</v>
      </c>
      <c r="W23" s="22">
        <v>16357.7</v>
      </c>
      <c r="X23" s="22">
        <v>2468.1</v>
      </c>
      <c r="Y23" s="35">
        <v>2600</v>
      </c>
      <c r="Z23" s="20">
        <v>366.7</v>
      </c>
      <c r="AA23" s="20">
        <v>417.4</v>
      </c>
      <c r="AB23" s="21">
        <f t="shared" si="12"/>
        <v>113.82601581674392</v>
      </c>
      <c r="AC23" s="22">
        <v>5263.9</v>
      </c>
      <c r="AD23" s="22">
        <v>4711.8</v>
      </c>
      <c r="AE23" s="43">
        <v>364.5</v>
      </c>
      <c r="AF23" s="34">
        <v>200</v>
      </c>
      <c r="AG23" s="20">
        <v>66.66666666666667</v>
      </c>
      <c r="AH23" s="22">
        <v>98.6</v>
      </c>
      <c r="AI23" s="22"/>
      <c r="AJ23" s="20">
        <f t="shared" si="4"/>
        <v>0</v>
      </c>
      <c r="AK23" s="22"/>
      <c r="AL23" s="22"/>
      <c r="AM23" s="22"/>
      <c r="AN23" s="22"/>
      <c r="AO23" s="22"/>
      <c r="AP23" s="22"/>
      <c r="AQ23" s="22"/>
      <c r="AR23" s="34">
        <v>21149.6</v>
      </c>
      <c r="AS23" s="20">
        <f t="shared" si="13"/>
        <v>7049.866666666666</v>
      </c>
      <c r="AT23" s="22">
        <v>7049.9</v>
      </c>
      <c r="AU23" s="22"/>
      <c r="AV23" s="22"/>
      <c r="AW23" s="22"/>
      <c r="AX23" s="22"/>
      <c r="AY23" s="22"/>
      <c r="AZ23" s="22"/>
      <c r="BA23" s="22">
        <v>7</v>
      </c>
      <c r="BB23" s="20">
        <f t="shared" si="14"/>
        <v>2.3333333333333335</v>
      </c>
      <c r="BC23" s="22">
        <v>52.2</v>
      </c>
      <c r="BD23" s="22">
        <v>3000</v>
      </c>
      <c r="BE23" s="20">
        <v>750</v>
      </c>
      <c r="BF23" s="22">
        <v>823.2</v>
      </c>
      <c r="BG23" s="22"/>
      <c r="BH23" s="20"/>
      <c r="BI23" s="22"/>
      <c r="BJ23" s="22"/>
      <c r="BK23" s="22"/>
      <c r="BL23" s="22"/>
      <c r="BM23" s="22"/>
      <c r="BN23" s="20">
        <v>0</v>
      </c>
      <c r="BO23" s="22">
        <v>0</v>
      </c>
      <c r="BP23" s="22"/>
      <c r="BQ23" s="22"/>
      <c r="BR23" s="22"/>
      <c r="BS23" s="34"/>
      <c r="BT23" s="22"/>
      <c r="BU23" s="22"/>
      <c r="BV23" s="44"/>
      <c r="BW23" s="20">
        <v>0</v>
      </c>
      <c r="BX23" s="22"/>
      <c r="BY23" s="22"/>
      <c r="BZ23" s="20">
        <f t="shared" si="5"/>
        <v>34356.6</v>
      </c>
      <c r="CA23" s="20">
        <f t="shared" si="6"/>
        <v>8568.899999999998</v>
      </c>
      <c r="CB23" s="20">
        <f t="shared" si="7"/>
        <v>8868.699999999999</v>
      </c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0">
        <f aca="true" t="shared" si="17" ref="CO23:CQ55">CC23+CF23+CI23+CL23</f>
        <v>0</v>
      </c>
      <c r="CP23" s="20">
        <f t="shared" si="17"/>
        <v>0</v>
      </c>
      <c r="CQ23" s="20">
        <f t="shared" si="17"/>
        <v>0</v>
      </c>
      <c r="CR23" s="22"/>
      <c r="CS23" s="22">
        <v>2730.6</v>
      </c>
      <c r="CT23" s="14">
        <f t="shared" si="16"/>
        <v>11599.3</v>
      </c>
    </row>
    <row r="24" spans="2:98" s="23" customFormat="1" ht="18" customHeight="1">
      <c r="B24" s="42">
        <v>13</v>
      </c>
      <c r="C24" s="41" t="s">
        <v>46</v>
      </c>
      <c r="D24" s="22">
        <v>0</v>
      </c>
      <c r="E24" s="22">
        <v>1503.4</v>
      </c>
      <c r="F24" s="20">
        <f t="shared" si="0"/>
        <v>24084.3</v>
      </c>
      <c r="G24" s="20">
        <f t="shared" si="0"/>
        <v>7310.766666666666</v>
      </c>
      <c r="H24" s="20">
        <f t="shared" si="0"/>
        <v>7454.9</v>
      </c>
      <c r="I24" s="20">
        <f t="shared" si="8"/>
        <v>101.9715214546582</v>
      </c>
      <c r="J24" s="20">
        <f t="shared" si="1"/>
        <v>4942</v>
      </c>
      <c r="K24" s="20">
        <f t="shared" si="2"/>
        <v>930</v>
      </c>
      <c r="L24" s="20">
        <f t="shared" si="3"/>
        <v>1074.0999999999995</v>
      </c>
      <c r="M24" s="20">
        <f t="shared" si="9"/>
        <v>115.49462365591393</v>
      </c>
      <c r="N24" s="22">
        <v>81</v>
      </c>
      <c r="O24" s="20">
        <v>27</v>
      </c>
      <c r="P24" s="22">
        <v>27</v>
      </c>
      <c r="Q24" s="21">
        <f t="shared" si="10"/>
        <v>100</v>
      </c>
      <c r="R24" s="34">
        <v>1652</v>
      </c>
      <c r="S24" s="20">
        <v>220</v>
      </c>
      <c r="T24" s="20">
        <v>363.1</v>
      </c>
      <c r="U24" s="21">
        <f t="shared" si="11"/>
        <v>165.04545454545456</v>
      </c>
      <c r="V24" s="22">
        <v>946.3</v>
      </c>
      <c r="W24" s="22">
        <v>5585.9</v>
      </c>
      <c r="X24" s="22">
        <v>142</v>
      </c>
      <c r="Y24" s="35">
        <v>1499</v>
      </c>
      <c r="Z24" s="20">
        <v>233</v>
      </c>
      <c r="AA24" s="20">
        <v>328.1</v>
      </c>
      <c r="AB24" s="21">
        <f t="shared" si="12"/>
        <v>140.81545064377684</v>
      </c>
      <c r="AC24" s="22">
        <v>1106.8</v>
      </c>
      <c r="AD24" s="22">
        <v>1047.9</v>
      </c>
      <c r="AE24" s="43">
        <v>160</v>
      </c>
      <c r="AF24" s="34">
        <v>50</v>
      </c>
      <c r="AG24" s="20">
        <v>16.666666666666668</v>
      </c>
      <c r="AH24" s="22">
        <v>13.5</v>
      </c>
      <c r="AI24" s="22"/>
      <c r="AJ24" s="20">
        <f t="shared" si="4"/>
        <v>0</v>
      </c>
      <c r="AK24" s="22"/>
      <c r="AL24" s="22"/>
      <c r="AM24" s="22"/>
      <c r="AN24" s="22"/>
      <c r="AO24" s="22"/>
      <c r="AP24" s="22"/>
      <c r="AQ24" s="22"/>
      <c r="AR24" s="34">
        <v>19142.3</v>
      </c>
      <c r="AS24" s="20">
        <f t="shared" si="13"/>
        <v>6380.766666666666</v>
      </c>
      <c r="AT24" s="22">
        <v>6380.8</v>
      </c>
      <c r="AU24" s="22"/>
      <c r="AV24" s="22"/>
      <c r="AW24" s="22"/>
      <c r="AX24" s="22"/>
      <c r="AY24" s="22"/>
      <c r="AZ24" s="22"/>
      <c r="BA24" s="22"/>
      <c r="BB24" s="20">
        <f t="shared" si="14"/>
        <v>0</v>
      </c>
      <c r="BC24" s="22"/>
      <c r="BD24" s="22">
        <v>450</v>
      </c>
      <c r="BE24" s="20">
        <v>150</v>
      </c>
      <c r="BF24" s="22">
        <v>154.7</v>
      </c>
      <c r="BG24" s="22"/>
      <c r="BH24" s="20"/>
      <c r="BI24" s="22"/>
      <c r="BJ24" s="22"/>
      <c r="BK24" s="22"/>
      <c r="BL24" s="22"/>
      <c r="BM24" s="22">
        <v>660</v>
      </c>
      <c r="BN24" s="20">
        <v>100</v>
      </c>
      <c r="BO24" s="22">
        <v>100</v>
      </c>
      <c r="BP24" s="22"/>
      <c r="BQ24" s="22"/>
      <c r="BR24" s="22"/>
      <c r="BS24" s="34"/>
      <c r="BT24" s="22"/>
      <c r="BU24" s="22"/>
      <c r="BV24" s="44">
        <v>550</v>
      </c>
      <c r="BW24" s="20">
        <v>183.33333333333334</v>
      </c>
      <c r="BX24" s="22">
        <v>87.7</v>
      </c>
      <c r="BY24" s="22"/>
      <c r="BZ24" s="20">
        <f t="shared" si="5"/>
        <v>24084.3</v>
      </c>
      <c r="CA24" s="20">
        <f t="shared" si="6"/>
        <v>7310.766666666666</v>
      </c>
      <c r="CB24" s="20">
        <f t="shared" si="7"/>
        <v>7454.9</v>
      </c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0">
        <f t="shared" si="17"/>
        <v>0</v>
      </c>
      <c r="CP24" s="20">
        <f t="shared" si="17"/>
        <v>0</v>
      </c>
      <c r="CQ24" s="20">
        <f t="shared" si="17"/>
        <v>0</v>
      </c>
      <c r="CR24" s="22"/>
      <c r="CS24" s="22"/>
      <c r="CT24" s="14">
        <f t="shared" si="16"/>
        <v>7454.9</v>
      </c>
    </row>
    <row r="25" spans="2:98" s="23" customFormat="1" ht="18" customHeight="1">
      <c r="B25" s="42">
        <v>14</v>
      </c>
      <c r="C25" s="45" t="s">
        <v>47</v>
      </c>
      <c r="D25" s="22">
        <v>745.2</v>
      </c>
      <c r="E25" s="22">
        <v>1408</v>
      </c>
      <c r="F25" s="20">
        <f t="shared" si="0"/>
        <v>7070.3</v>
      </c>
      <c r="G25" s="20">
        <f t="shared" si="0"/>
        <v>2356.766666666667</v>
      </c>
      <c r="H25" s="20">
        <f t="shared" si="0"/>
        <v>2084.6</v>
      </c>
      <c r="I25" s="20">
        <f t="shared" si="8"/>
        <v>88.4516922902847</v>
      </c>
      <c r="J25" s="20">
        <f t="shared" si="1"/>
        <v>1587</v>
      </c>
      <c r="K25" s="20">
        <f t="shared" si="2"/>
        <v>529.0000000000002</v>
      </c>
      <c r="L25" s="20">
        <f t="shared" si="3"/>
        <v>256.79999999999995</v>
      </c>
      <c r="M25" s="20">
        <f t="shared" si="9"/>
        <v>48.544423440453656</v>
      </c>
      <c r="N25" s="22">
        <v>29</v>
      </c>
      <c r="O25" s="20">
        <v>9.666666666666666</v>
      </c>
      <c r="P25" s="22"/>
      <c r="Q25" s="21">
        <f t="shared" si="10"/>
        <v>0</v>
      </c>
      <c r="R25" s="34">
        <v>846</v>
      </c>
      <c r="S25" s="20">
        <v>282</v>
      </c>
      <c r="T25" s="20">
        <v>202.8</v>
      </c>
      <c r="U25" s="21">
        <f t="shared" si="11"/>
        <v>71.91489361702128</v>
      </c>
      <c r="V25" s="22">
        <v>286</v>
      </c>
      <c r="W25" s="22">
        <v>425</v>
      </c>
      <c r="X25" s="22">
        <v>85.8</v>
      </c>
      <c r="Y25" s="35">
        <v>402</v>
      </c>
      <c r="Z25" s="20">
        <v>134</v>
      </c>
      <c r="AA25" s="20">
        <v>46.4</v>
      </c>
      <c r="AB25" s="21">
        <f t="shared" si="12"/>
        <v>34.62686567164179</v>
      </c>
      <c r="AC25" s="22">
        <v>90.3</v>
      </c>
      <c r="AD25" s="22">
        <v>344.9</v>
      </c>
      <c r="AE25" s="43">
        <v>56</v>
      </c>
      <c r="AF25" s="34">
        <v>60</v>
      </c>
      <c r="AG25" s="20">
        <v>20</v>
      </c>
      <c r="AH25" s="22">
        <v>1.9</v>
      </c>
      <c r="AI25" s="22"/>
      <c r="AJ25" s="20">
        <f t="shared" si="4"/>
        <v>0</v>
      </c>
      <c r="AK25" s="22"/>
      <c r="AL25" s="22"/>
      <c r="AM25" s="22"/>
      <c r="AN25" s="22"/>
      <c r="AO25" s="22"/>
      <c r="AP25" s="22"/>
      <c r="AQ25" s="22"/>
      <c r="AR25" s="34">
        <v>5483.3</v>
      </c>
      <c r="AS25" s="20">
        <f t="shared" si="13"/>
        <v>1827.7666666666667</v>
      </c>
      <c r="AT25" s="22">
        <v>1827.8</v>
      </c>
      <c r="AU25" s="22"/>
      <c r="AV25" s="22"/>
      <c r="AW25" s="22"/>
      <c r="AX25" s="22"/>
      <c r="AY25" s="22"/>
      <c r="AZ25" s="22"/>
      <c r="BA25" s="22"/>
      <c r="BB25" s="20">
        <f t="shared" si="14"/>
        <v>0</v>
      </c>
      <c r="BC25" s="22"/>
      <c r="BD25" s="22">
        <v>234</v>
      </c>
      <c r="BE25" s="20">
        <v>78</v>
      </c>
      <c r="BF25" s="22">
        <v>5.7</v>
      </c>
      <c r="BG25" s="22"/>
      <c r="BH25" s="20"/>
      <c r="BI25" s="22"/>
      <c r="BJ25" s="22"/>
      <c r="BK25" s="22"/>
      <c r="BL25" s="22"/>
      <c r="BM25" s="22">
        <v>16</v>
      </c>
      <c r="BN25" s="20">
        <v>5.333333333333333</v>
      </c>
      <c r="BO25" s="22">
        <v>0</v>
      </c>
      <c r="BP25" s="22"/>
      <c r="BQ25" s="22"/>
      <c r="BR25" s="22"/>
      <c r="BS25" s="34">
        <v>0</v>
      </c>
      <c r="BT25" s="22"/>
      <c r="BU25" s="22"/>
      <c r="BV25" s="44"/>
      <c r="BW25" s="20">
        <v>0</v>
      </c>
      <c r="BX25" s="22"/>
      <c r="BY25" s="22"/>
      <c r="BZ25" s="20">
        <f t="shared" si="5"/>
        <v>7070.3</v>
      </c>
      <c r="CA25" s="20">
        <f t="shared" si="6"/>
        <v>2356.766666666667</v>
      </c>
      <c r="CB25" s="20">
        <f t="shared" si="7"/>
        <v>2084.6</v>
      </c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0">
        <f t="shared" si="17"/>
        <v>0</v>
      </c>
      <c r="CP25" s="20">
        <f t="shared" si="17"/>
        <v>0</v>
      </c>
      <c r="CQ25" s="20">
        <f t="shared" si="17"/>
        <v>0</v>
      </c>
      <c r="CR25" s="22"/>
      <c r="CS25" s="22">
        <v>53.9</v>
      </c>
      <c r="CT25" s="14">
        <f t="shared" si="16"/>
        <v>2138.5</v>
      </c>
    </row>
    <row r="26" spans="2:98" s="23" customFormat="1" ht="18" customHeight="1">
      <c r="B26" s="42">
        <v>15</v>
      </c>
      <c r="C26" s="22" t="s">
        <v>48</v>
      </c>
      <c r="D26" s="22">
        <v>262.6</v>
      </c>
      <c r="E26" s="22">
        <v>136.9</v>
      </c>
      <c r="F26" s="20">
        <f t="shared" si="0"/>
        <v>4499.7</v>
      </c>
      <c r="G26" s="20">
        <f t="shared" si="0"/>
        <v>1499.9</v>
      </c>
      <c r="H26" s="20">
        <f t="shared" si="0"/>
        <v>1580.8</v>
      </c>
      <c r="I26" s="20">
        <f t="shared" si="8"/>
        <v>105.39369291286084</v>
      </c>
      <c r="J26" s="20">
        <f t="shared" si="1"/>
        <v>952</v>
      </c>
      <c r="K26" s="20">
        <f t="shared" si="2"/>
        <v>317.3333333333335</v>
      </c>
      <c r="L26" s="20">
        <f t="shared" si="3"/>
        <v>398.20000000000005</v>
      </c>
      <c r="M26" s="20">
        <f t="shared" si="9"/>
        <v>125.48319327731087</v>
      </c>
      <c r="N26" s="22">
        <v>21</v>
      </c>
      <c r="O26" s="20">
        <v>7</v>
      </c>
      <c r="P26" s="22">
        <v>7</v>
      </c>
      <c r="Q26" s="21">
        <f t="shared" si="10"/>
        <v>100</v>
      </c>
      <c r="R26" s="34">
        <v>554</v>
      </c>
      <c r="S26" s="20">
        <v>184.66666666666666</v>
      </c>
      <c r="T26" s="20">
        <v>173.8</v>
      </c>
      <c r="U26" s="21">
        <f t="shared" si="11"/>
        <v>94.11552346570399</v>
      </c>
      <c r="V26" s="22">
        <v>0</v>
      </c>
      <c r="W26" s="22">
        <v>0</v>
      </c>
      <c r="X26" s="22">
        <v>0</v>
      </c>
      <c r="Y26" s="35">
        <v>197</v>
      </c>
      <c r="Z26" s="20">
        <v>65.66666666666667</v>
      </c>
      <c r="AA26" s="20">
        <v>198.8</v>
      </c>
      <c r="AB26" s="21">
        <f t="shared" si="12"/>
        <v>302.74111675126903</v>
      </c>
      <c r="AC26" s="22">
        <v>31</v>
      </c>
      <c r="AD26" s="22">
        <v>281.1</v>
      </c>
      <c r="AE26" s="43">
        <v>19.3</v>
      </c>
      <c r="AF26" s="34">
        <v>20</v>
      </c>
      <c r="AG26" s="20">
        <v>6.666666666666667</v>
      </c>
      <c r="AH26" s="22">
        <v>5.9</v>
      </c>
      <c r="AI26" s="22"/>
      <c r="AJ26" s="20">
        <f t="shared" si="4"/>
        <v>0</v>
      </c>
      <c r="AK26" s="22"/>
      <c r="AL26" s="22"/>
      <c r="AM26" s="22"/>
      <c r="AN26" s="22"/>
      <c r="AO26" s="22"/>
      <c r="AP26" s="22"/>
      <c r="AQ26" s="22"/>
      <c r="AR26" s="34">
        <v>3547.7</v>
      </c>
      <c r="AS26" s="20">
        <f t="shared" si="13"/>
        <v>1182.5666666666666</v>
      </c>
      <c r="AT26" s="22">
        <v>1182.6</v>
      </c>
      <c r="AU26" s="22"/>
      <c r="AV26" s="22"/>
      <c r="AW26" s="22"/>
      <c r="AX26" s="22"/>
      <c r="AY26" s="22"/>
      <c r="AZ26" s="22"/>
      <c r="BA26" s="22"/>
      <c r="BB26" s="20">
        <f t="shared" si="14"/>
        <v>0</v>
      </c>
      <c r="BC26" s="22"/>
      <c r="BD26" s="22">
        <v>110</v>
      </c>
      <c r="BE26" s="20">
        <v>36.666666666666664</v>
      </c>
      <c r="BF26" s="22">
        <v>12.7</v>
      </c>
      <c r="BG26" s="22"/>
      <c r="BH26" s="20"/>
      <c r="BI26" s="22"/>
      <c r="BJ26" s="22"/>
      <c r="BK26" s="22"/>
      <c r="BL26" s="22"/>
      <c r="BM26" s="22">
        <v>50</v>
      </c>
      <c r="BN26" s="20">
        <v>16.666666666666668</v>
      </c>
      <c r="BO26" s="22">
        <v>0</v>
      </c>
      <c r="BP26" s="22"/>
      <c r="BQ26" s="22"/>
      <c r="BR26" s="22"/>
      <c r="BS26" s="34"/>
      <c r="BT26" s="22"/>
      <c r="BU26" s="22"/>
      <c r="BV26" s="44"/>
      <c r="BW26" s="20">
        <v>0</v>
      </c>
      <c r="BX26" s="22"/>
      <c r="BY26" s="22"/>
      <c r="BZ26" s="20">
        <f t="shared" si="5"/>
        <v>4499.7</v>
      </c>
      <c r="CA26" s="20">
        <f t="shared" si="6"/>
        <v>1499.9</v>
      </c>
      <c r="CB26" s="20">
        <f t="shared" si="7"/>
        <v>1580.8</v>
      </c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0">
        <f t="shared" si="17"/>
        <v>0</v>
      </c>
      <c r="CP26" s="20">
        <f t="shared" si="17"/>
        <v>0</v>
      </c>
      <c r="CQ26" s="20">
        <f t="shared" si="17"/>
        <v>0</v>
      </c>
      <c r="CR26" s="22"/>
      <c r="CS26" s="22"/>
      <c r="CT26" s="14">
        <f t="shared" si="16"/>
        <v>1580.8</v>
      </c>
    </row>
    <row r="27" spans="2:99" s="23" customFormat="1" ht="18" customHeight="1">
      <c r="B27" s="42">
        <v>16</v>
      </c>
      <c r="C27" s="22" t="s">
        <v>49</v>
      </c>
      <c r="D27" s="22">
        <v>20097.7</v>
      </c>
      <c r="E27" s="22">
        <v>14518.2</v>
      </c>
      <c r="F27" s="20">
        <f t="shared" si="0"/>
        <v>132995.1</v>
      </c>
      <c r="G27" s="20">
        <f t="shared" si="0"/>
        <v>43940.13333333334</v>
      </c>
      <c r="H27" s="20">
        <f t="shared" si="0"/>
        <v>42434.6</v>
      </c>
      <c r="I27" s="20">
        <f t="shared" si="8"/>
        <v>96.57367144994248</v>
      </c>
      <c r="J27" s="20">
        <f t="shared" si="1"/>
        <v>37056</v>
      </c>
      <c r="K27" s="20">
        <f t="shared" si="2"/>
        <v>12297.000000000002</v>
      </c>
      <c r="L27" s="20">
        <f t="shared" si="3"/>
        <v>10791.499999999998</v>
      </c>
      <c r="M27" s="20">
        <f t="shared" si="9"/>
        <v>87.75717654712528</v>
      </c>
      <c r="N27" s="22">
        <v>3388</v>
      </c>
      <c r="O27" s="20">
        <v>1129.3333333333333</v>
      </c>
      <c r="P27" s="46">
        <v>1129.3</v>
      </c>
      <c r="Q27" s="21">
        <f t="shared" si="10"/>
        <v>99.99704840613933</v>
      </c>
      <c r="R27" s="34">
        <f>5110+206</f>
        <v>5316</v>
      </c>
      <c r="S27" s="20">
        <v>1772</v>
      </c>
      <c r="T27" s="20">
        <v>937.5</v>
      </c>
      <c r="U27" s="21">
        <f t="shared" si="11"/>
        <v>52.90632054176072</v>
      </c>
      <c r="V27" s="22">
        <v>6207.6</v>
      </c>
      <c r="W27" s="22">
        <v>6798.5</v>
      </c>
      <c r="X27" s="22">
        <v>638.8</v>
      </c>
      <c r="Y27" s="35">
        <v>13412</v>
      </c>
      <c r="Z27" s="20">
        <v>4470.666666666667</v>
      </c>
      <c r="AA27" s="20">
        <v>4497.4</v>
      </c>
      <c r="AB27" s="21">
        <f t="shared" si="12"/>
        <v>100.5979719654041</v>
      </c>
      <c r="AC27" s="22">
        <v>0</v>
      </c>
      <c r="AD27" s="22">
        <v>0</v>
      </c>
      <c r="AE27" s="43">
        <v>0</v>
      </c>
      <c r="AF27" s="34">
        <v>3080</v>
      </c>
      <c r="AG27" s="20">
        <v>1026.6666666666667</v>
      </c>
      <c r="AH27" s="22">
        <v>944.4</v>
      </c>
      <c r="AI27" s="22">
        <v>4000</v>
      </c>
      <c r="AJ27" s="20">
        <f t="shared" si="4"/>
        <v>1333.3333333333333</v>
      </c>
      <c r="AK27" s="22">
        <v>1175.2</v>
      </c>
      <c r="AL27" s="22"/>
      <c r="AM27" s="22"/>
      <c r="AN27" s="22"/>
      <c r="AO27" s="22"/>
      <c r="AP27" s="22"/>
      <c r="AQ27" s="22"/>
      <c r="AR27" s="34">
        <v>93414.1</v>
      </c>
      <c r="AS27" s="20">
        <f t="shared" si="13"/>
        <v>31138.033333333336</v>
      </c>
      <c r="AT27" s="22">
        <v>31138</v>
      </c>
      <c r="AU27" s="22"/>
      <c r="AV27" s="22"/>
      <c r="AW27" s="22"/>
      <c r="AX27" s="22"/>
      <c r="AY27" s="22"/>
      <c r="AZ27" s="22"/>
      <c r="BA27" s="22">
        <v>600</v>
      </c>
      <c r="BB27" s="20">
        <f t="shared" si="14"/>
        <v>200</v>
      </c>
      <c r="BC27" s="22"/>
      <c r="BD27" s="22">
        <v>660</v>
      </c>
      <c r="BE27" s="20">
        <v>165</v>
      </c>
      <c r="BF27" s="22">
        <v>103</v>
      </c>
      <c r="BG27" s="22"/>
      <c r="BH27" s="20"/>
      <c r="BI27" s="22"/>
      <c r="BJ27" s="22"/>
      <c r="BK27" s="22"/>
      <c r="BL27" s="22"/>
      <c r="BM27" s="22"/>
      <c r="BN27" s="20">
        <v>0</v>
      </c>
      <c r="BO27" s="22">
        <v>0</v>
      </c>
      <c r="BP27" s="22"/>
      <c r="BQ27" s="22"/>
      <c r="BR27" s="22"/>
      <c r="BS27" s="34">
        <v>2525</v>
      </c>
      <c r="BT27" s="22">
        <v>505.1</v>
      </c>
      <c r="BU27" s="22">
        <v>505.1</v>
      </c>
      <c r="BV27" s="44">
        <v>6600</v>
      </c>
      <c r="BW27" s="20">
        <v>2200</v>
      </c>
      <c r="BX27" s="22">
        <v>2004.7</v>
      </c>
      <c r="BY27" s="22"/>
      <c r="BZ27" s="20">
        <f t="shared" si="5"/>
        <v>132995.1</v>
      </c>
      <c r="CA27" s="20">
        <f t="shared" si="6"/>
        <v>43940.13333333334</v>
      </c>
      <c r="CB27" s="20">
        <f t="shared" si="7"/>
        <v>42434.6</v>
      </c>
      <c r="CC27" s="46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0">
        <f t="shared" si="17"/>
        <v>0</v>
      </c>
      <c r="CP27" s="20">
        <f t="shared" si="17"/>
        <v>0</v>
      </c>
      <c r="CQ27" s="20">
        <f t="shared" si="17"/>
        <v>0</v>
      </c>
      <c r="CR27" s="22"/>
      <c r="CS27" s="22">
        <v>10985.5</v>
      </c>
      <c r="CT27" s="14">
        <f>+CS27+CB27+CQ27</f>
        <v>53420.1</v>
      </c>
      <c r="CU27" s="14">
        <f>+CT27-98311.1</f>
        <v>-44891.00000000001</v>
      </c>
    </row>
    <row r="28" spans="2:98" s="23" customFormat="1" ht="18" customHeight="1">
      <c r="B28" s="42">
        <v>17</v>
      </c>
      <c r="C28" s="22" t="s">
        <v>50</v>
      </c>
      <c r="D28" s="22">
        <v>0</v>
      </c>
      <c r="E28" s="22">
        <v>1700.8</v>
      </c>
      <c r="F28" s="20">
        <f t="shared" si="0"/>
        <v>20105.8</v>
      </c>
      <c r="G28" s="20">
        <f t="shared" si="0"/>
        <v>6701.9333333333325</v>
      </c>
      <c r="H28" s="20">
        <f t="shared" si="0"/>
        <v>6758.400000000001</v>
      </c>
      <c r="I28" s="20">
        <f t="shared" si="8"/>
        <v>100.84254294780612</v>
      </c>
      <c r="J28" s="20">
        <f t="shared" si="1"/>
        <v>3535</v>
      </c>
      <c r="K28" s="20">
        <f t="shared" si="2"/>
        <v>1178.333333333333</v>
      </c>
      <c r="L28" s="20">
        <f t="shared" si="3"/>
        <v>1234.8000000000002</v>
      </c>
      <c r="M28" s="20">
        <f t="shared" si="9"/>
        <v>104.79207920792084</v>
      </c>
      <c r="N28" s="22">
        <v>100</v>
      </c>
      <c r="O28" s="20">
        <v>33.333333333333336</v>
      </c>
      <c r="P28" s="22">
        <v>35</v>
      </c>
      <c r="Q28" s="21">
        <f t="shared" si="10"/>
        <v>104.99999999999999</v>
      </c>
      <c r="R28" s="34">
        <v>2000</v>
      </c>
      <c r="S28" s="20">
        <v>666.6666666666666</v>
      </c>
      <c r="T28" s="20">
        <v>334.1</v>
      </c>
      <c r="U28" s="21">
        <f t="shared" si="11"/>
        <v>50.11500000000001</v>
      </c>
      <c r="V28" s="22">
        <v>1065.2</v>
      </c>
      <c r="W28" s="22">
        <v>936.6</v>
      </c>
      <c r="X28" s="22">
        <v>182.1</v>
      </c>
      <c r="Y28" s="35">
        <v>1105</v>
      </c>
      <c r="Z28" s="20">
        <v>368.3333333333333</v>
      </c>
      <c r="AA28" s="20">
        <v>861.4</v>
      </c>
      <c r="AB28" s="21">
        <f t="shared" si="12"/>
        <v>233.86425339366514</v>
      </c>
      <c r="AC28" s="22">
        <v>960.2</v>
      </c>
      <c r="AD28" s="22">
        <v>768.9</v>
      </c>
      <c r="AE28" s="43">
        <v>128.5</v>
      </c>
      <c r="AF28" s="34">
        <v>30</v>
      </c>
      <c r="AG28" s="20">
        <v>10</v>
      </c>
      <c r="AH28" s="22"/>
      <c r="AI28" s="22"/>
      <c r="AJ28" s="20">
        <f t="shared" si="4"/>
        <v>0</v>
      </c>
      <c r="AK28" s="22"/>
      <c r="AL28" s="22"/>
      <c r="AM28" s="22"/>
      <c r="AN28" s="22"/>
      <c r="AO28" s="22"/>
      <c r="AP28" s="22"/>
      <c r="AQ28" s="22"/>
      <c r="AR28" s="34">
        <v>16570.8</v>
      </c>
      <c r="AS28" s="20">
        <f t="shared" si="13"/>
        <v>5523.599999999999</v>
      </c>
      <c r="AT28" s="22">
        <v>5523.6</v>
      </c>
      <c r="AU28" s="22"/>
      <c r="AV28" s="22"/>
      <c r="AW28" s="22"/>
      <c r="AX28" s="22"/>
      <c r="AY28" s="22"/>
      <c r="AZ28" s="22"/>
      <c r="BA28" s="22"/>
      <c r="BB28" s="20">
        <f t="shared" si="14"/>
        <v>0</v>
      </c>
      <c r="BC28" s="22"/>
      <c r="BD28" s="22">
        <v>300</v>
      </c>
      <c r="BE28" s="20">
        <v>100</v>
      </c>
      <c r="BF28" s="22">
        <v>4.3</v>
      </c>
      <c r="BG28" s="22"/>
      <c r="BH28" s="20"/>
      <c r="BI28" s="22"/>
      <c r="BJ28" s="22"/>
      <c r="BK28" s="22"/>
      <c r="BL28" s="22"/>
      <c r="BM28" s="22"/>
      <c r="BN28" s="20">
        <v>0</v>
      </c>
      <c r="BO28" s="22">
        <v>0</v>
      </c>
      <c r="BP28" s="22"/>
      <c r="BQ28" s="22"/>
      <c r="BR28" s="22"/>
      <c r="BS28" s="34"/>
      <c r="BT28" s="22"/>
      <c r="BU28" s="22"/>
      <c r="BV28" s="44"/>
      <c r="BW28" s="20">
        <v>0</v>
      </c>
      <c r="BX28" s="22"/>
      <c r="BY28" s="22"/>
      <c r="BZ28" s="20">
        <f t="shared" si="5"/>
        <v>20105.8</v>
      </c>
      <c r="CA28" s="20">
        <f t="shared" si="6"/>
        <v>6701.9333333333325</v>
      </c>
      <c r="CB28" s="20">
        <f t="shared" si="7"/>
        <v>6758.400000000001</v>
      </c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0">
        <f t="shared" si="17"/>
        <v>0</v>
      </c>
      <c r="CP28" s="20">
        <f t="shared" si="17"/>
        <v>0</v>
      </c>
      <c r="CQ28" s="20">
        <f t="shared" si="17"/>
        <v>0</v>
      </c>
      <c r="CR28" s="22"/>
      <c r="CS28" s="22">
        <v>120.5</v>
      </c>
      <c r="CT28" s="14">
        <f t="shared" si="16"/>
        <v>6878.900000000001</v>
      </c>
    </row>
    <row r="29" spans="2:98" s="23" customFormat="1" ht="18" customHeight="1">
      <c r="B29" s="42">
        <v>18</v>
      </c>
      <c r="C29" s="22" t="s">
        <v>51</v>
      </c>
      <c r="D29" s="22">
        <v>489.3</v>
      </c>
      <c r="E29" s="22">
        <v>827.5</v>
      </c>
      <c r="F29" s="20">
        <f t="shared" si="0"/>
        <v>21284.5</v>
      </c>
      <c r="G29" s="20">
        <f t="shared" si="0"/>
        <v>7094.833333333333</v>
      </c>
      <c r="H29" s="20">
        <f t="shared" si="0"/>
        <v>5243.700000000001</v>
      </c>
      <c r="I29" s="20">
        <f t="shared" si="8"/>
        <v>73.90871291315277</v>
      </c>
      <c r="J29" s="20">
        <f t="shared" si="1"/>
        <v>6403.4</v>
      </c>
      <c r="K29" s="20">
        <f t="shared" si="2"/>
        <v>2134.4666666666662</v>
      </c>
      <c r="L29" s="20">
        <f t="shared" si="3"/>
        <v>283.3000000000011</v>
      </c>
      <c r="M29" s="20">
        <f t="shared" si="9"/>
        <v>13.272636411906227</v>
      </c>
      <c r="N29" s="22">
        <v>284</v>
      </c>
      <c r="O29" s="20">
        <v>94.66666666666667</v>
      </c>
      <c r="P29" s="22"/>
      <c r="Q29" s="21">
        <f t="shared" si="10"/>
        <v>0</v>
      </c>
      <c r="R29" s="34">
        <v>1444.9</v>
      </c>
      <c r="S29" s="20">
        <v>481.6333333333334</v>
      </c>
      <c r="T29" s="20"/>
      <c r="U29" s="21">
        <f t="shared" si="11"/>
        <v>0</v>
      </c>
      <c r="V29" s="22">
        <v>0</v>
      </c>
      <c r="W29" s="22">
        <v>0</v>
      </c>
      <c r="X29" s="22">
        <v>0</v>
      </c>
      <c r="Y29" s="35">
        <v>1164.5</v>
      </c>
      <c r="Z29" s="20">
        <v>388.1666666666667</v>
      </c>
      <c r="AA29" s="20">
        <v>131.6</v>
      </c>
      <c r="AB29" s="21">
        <f t="shared" si="12"/>
        <v>33.90296264491198</v>
      </c>
      <c r="AC29" s="22">
        <v>234.6</v>
      </c>
      <c r="AD29" s="22">
        <v>0</v>
      </c>
      <c r="AE29" s="43">
        <v>234.6</v>
      </c>
      <c r="AF29" s="34">
        <v>860</v>
      </c>
      <c r="AG29" s="20">
        <v>286.6666666666667</v>
      </c>
      <c r="AH29" s="22">
        <v>5</v>
      </c>
      <c r="AI29" s="22"/>
      <c r="AJ29" s="20">
        <f t="shared" si="4"/>
        <v>0</v>
      </c>
      <c r="AK29" s="22"/>
      <c r="AL29" s="22"/>
      <c r="AM29" s="22"/>
      <c r="AN29" s="22"/>
      <c r="AO29" s="22"/>
      <c r="AP29" s="22"/>
      <c r="AQ29" s="22"/>
      <c r="AR29" s="34">
        <v>14881.1</v>
      </c>
      <c r="AS29" s="20">
        <f t="shared" si="13"/>
        <v>4960.366666666667</v>
      </c>
      <c r="AT29" s="22">
        <v>4960.4</v>
      </c>
      <c r="AU29" s="22"/>
      <c r="AV29" s="22"/>
      <c r="AW29" s="22"/>
      <c r="AX29" s="22"/>
      <c r="AY29" s="22"/>
      <c r="AZ29" s="22"/>
      <c r="BA29" s="22"/>
      <c r="BB29" s="20">
        <f t="shared" si="14"/>
        <v>0</v>
      </c>
      <c r="BC29" s="22"/>
      <c r="BD29" s="22">
        <v>700</v>
      </c>
      <c r="BE29" s="20">
        <v>233.33333333333334</v>
      </c>
      <c r="BF29" s="22">
        <v>7.6</v>
      </c>
      <c r="BG29" s="22"/>
      <c r="BH29" s="20"/>
      <c r="BI29" s="22"/>
      <c r="BJ29" s="22"/>
      <c r="BK29" s="22"/>
      <c r="BL29" s="22"/>
      <c r="BM29" s="22"/>
      <c r="BN29" s="20">
        <v>0</v>
      </c>
      <c r="BO29" s="22">
        <v>0</v>
      </c>
      <c r="BP29" s="22"/>
      <c r="BQ29" s="22"/>
      <c r="BR29" s="22"/>
      <c r="BS29" s="34"/>
      <c r="BT29" s="22"/>
      <c r="BU29" s="22"/>
      <c r="BV29" s="44">
        <v>1950</v>
      </c>
      <c r="BW29" s="20">
        <v>650</v>
      </c>
      <c r="BX29" s="22">
        <v>139.1</v>
      </c>
      <c r="BY29" s="22"/>
      <c r="BZ29" s="20">
        <f t="shared" si="5"/>
        <v>21284.5</v>
      </c>
      <c r="CA29" s="20">
        <f t="shared" si="6"/>
        <v>7094.833333333333</v>
      </c>
      <c r="CB29" s="20">
        <f>P29+T29+AA29+AH29+AK29+AN29+AQ29+AT29+AW29+AZ29+BC29+BF29+BI29+BL29+BO29+BR29+BU29+BX29</f>
        <v>5243.700000000001</v>
      </c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0">
        <f t="shared" si="17"/>
        <v>0</v>
      </c>
      <c r="CP29" s="20">
        <f t="shared" si="17"/>
        <v>0</v>
      </c>
      <c r="CQ29" s="20">
        <f t="shared" si="17"/>
        <v>0</v>
      </c>
      <c r="CR29" s="22"/>
      <c r="CS29" s="22">
        <v>16.9</v>
      </c>
      <c r="CT29" s="14">
        <f t="shared" si="16"/>
        <v>5260.6</v>
      </c>
    </row>
    <row r="30" spans="2:98" s="23" customFormat="1" ht="18" customHeight="1">
      <c r="B30" s="42">
        <v>19</v>
      </c>
      <c r="C30" s="22" t="s">
        <v>52</v>
      </c>
      <c r="D30" s="22">
        <v>405.4</v>
      </c>
      <c r="E30" s="22">
        <v>2119.4</v>
      </c>
      <c r="F30" s="20">
        <f t="shared" si="0"/>
        <v>16795.8</v>
      </c>
      <c r="G30" s="20">
        <f t="shared" si="0"/>
        <v>5598.599999999999</v>
      </c>
      <c r="H30" s="20">
        <f t="shared" si="0"/>
        <v>5172.8</v>
      </c>
      <c r="I30" s="20">
        <f t="shared" si="8"/>
        <v>92.39452720322939</v>
      </c>
      <c r="J30" s="20">
        <f t="shared" si="1"/>
        <v>2450</v>
      </c>
      <c r="K30" s="20">
        <f t="shared" si="2"/>
        <v>816.6666666666661</v>
      </c>
      <c r="L30" s="20">
        <f t="shared" si="3"/>
        <v>390.90000000000055</v>
      </c>
      <c r="M30" s="20">
        <f t="shared" si="9"/>
        <v>47.865306122449084</v>
      </c>
      <c r="N30" s="22"/>
      <c r="O30" s="20">
        <v>0</v>
      </c>
      <c r="P30" s="22"/>
      <c r="Q30" s="21" t="e">
        <f t="shared" si="10"/>
        <v>#DIV/0!</v>
      </c>
      <c r="R30" s="34">
        <v>780</v>
      </c>
      <c r="S30" s="20">
        <v>260</v>
      </c>
      <c r="T30" s="20">
        <v>200.8</v>
      </c>
      <c r="U30" s="21">
        <f t="shared" si="11"/>
        <v>77.23076923076924</v>
      </c>
      <c r="V30" s="22">
        <v>331.5</v>
      </c>
      <c r="W30" s="22">
        <v>715.7</v>
      </c>
      <c r="X30" s="22">
        <v>90</v>
      </c>
      <c r="Y30" s="35">
        <v>830</v>
      </c>
      <c r="Z30" s="20">
        <v>276.6666666666667</v>
      </c>
      <c r="AA30" s="20">
        <v>125.3</v>
      </c>
      <c r="AB30" s="21">
        <f t="shared" si="12"/>
        <v>45.28915662650602</v>
      </c>
      <c r="AC30" s="22">
        <v>0</v>
      </c>
      <c r="AD30" s="22">
        <v>0</v>
      </c>
      <c r="AE30" s="43">
        <v>70</v>
      </c>
      <c r="AF30" s="34">
        <v>70</v>
      </c>
      <c r="AG30" s="20">
        <v>23.333333333333332</v>
      </c>
      <c r="AH30" s="22">
        <v>55.7</v>
      </c>
      <c r="AI30" s="22"/>
      <c r="AJ30" s="20">
        <f t="shared" si="4"/>
        <v>0</v>
      </c>
      <c r="AK30" s="22"/>
      <c r="AL30" s="22"/>
      <c r="AM30" s="22"/>
      <c r="AN30" s="22"/>
      <c r="AO30" s="22"/>
      <c r="AP30" s="22"/>
      <c r="AQ30" s="22"/>
      <c r="AR30" s="34">
        <v>14345.8</v>
      </c>
      <c r="AS30" s="20">
        <f t="shared" si="13"/>
        <v>4781.933333333333</v>
      </c>
      <c r="AT30" s="22">
        <v>4781.9</v>
      </c>
      <c r="AU30" s="22"/>
      <c r="AV30" s="22"/>
      <c r="AW30" s="22"/>
      <c r="AX30" s="22"/>
      <c r="AY30" s="22"/>
      <c r="AZ30" s="22"/>
      <c r="BA30" s="22"/>
      <c r="BB30" s="20">
        <f t="shared" si="14"/>
        <v>0</v>
      </c>
      <c r="BC30" s="22"/>
      <c r="BD30" s="22">
        <v>300</v>
      </c>
      <c r="BE30" s="20">
        <v>100</v>
      </c>
      <c r="BF30" s="22">
        <v>9.1</v>
      </c>
      <c r="BG30" s="22"/>
      <c r="BH30" s="20"/>
      <c r="BI30" s="22"/>
      <c r="BJ30" s="22"/>
      <c r="BK30" s="22"/>
      <c r="BL30" s="22"/>
      <c r="BM30" s="22">
        <v>70</v>
      </c>
      <c r="BN30" s="20">
        <v>23.333333333333332</v>
      </c>
      <c r="BO30" s="22">
        <v>0</v>
      </c>
      <c r="BP30" s="22"/>
      <c r="BQ30" s="22"/>
      <c r="BR30" s="22"/>
      <c r="BS30" s="34"/>
      <c r="BT30" s="22"/>
      <c r="BU30" s="22"/>
      <c r="BV30" s="44">
        <v>400</v>
      </c>
      <c r="BW30" s="20">
        <v>133.33333333333334</v>
      </c>
      <c r="BX30" s="22"/>
      <c r="BY30" s="22"/>
      <c r="BZ30" s="20">
        <f t="shared" si="5"/>
        <v>16795.8</v>
      </c>
      <c r="CA30" s="20">
        <f t="shared" si="6"/>
        <v>5598.599999999999</v>
      </c>
      <c r="CB30" s="20">
        <f t="shared" si="7"/>
        <v>5172.8</v>
      </c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0">
        <f t="shared" si="17"/>
        <v>0</v>
      </c>
      <c r="CP30" s="20">
        <f t="shared" si="17"/>
        <v>0</v>
      </c>
      <c r="CQ30" s="20">
        <f t="shared" si="17"/>
        <v>0</v>
      </c>
      <c r="CR30" s="22"/>
      <c r="CS30" s="22">
        <v>954.3</v>
      </c>
      <c r="CT30" s="14">
        <f t="shared" si="16"/>
        <v>6127.1</v>
      </c>
    </row>
    <row r="31" spans="2:98" s="23" customFormat="1" ht="18" customHeight="1">
      <c r="B31" s="42">
        <v>20</v>
      </c>
      <c r="C31" s="22" t="s">
        <v>53</v>
      </c>
      <c r="D31" s="22">
        <v>0</v>
      </c>
      <c r="E31" s="22">
        <v>1385.1</v>
      </c>
      <c r="F31" s="20">
        <f t="shared" si="0"/>
        <v>6450</v>
      </c>
      <c r="G31" s="20">
        <f t="shared" si="0"/>
        <v>2050</v>
      </c>
      <c r="H31" s="20">
        <f t="shared" si="0"/>
        <v>1676.8000000000002</v>
      </c>
      <c r="I31" s="20">
        <f t="shared" si="8"/>
        <v>81.79512195121951</v>
      </c>
      <c r="J31" s="20">
        <f t="shared" si="1"/>
        <v>2950</v>
      </c>
      <c r="K31" s="20">
        <f t="shared" si="2"/>
        <v>883.3333333333333</v>
      </c>
      <c r="L31" s="20">
        <f t="shared" si="3"/>
        <v>510.10000000000014</v>
      </c>
      <c r="M31" s="20">
        <f t="shared" si="9"/>
        <v>57.747169811320774</v>
      </c>
      <c r="N31" s="22"/>
      <c r="O31" s="20">
        <v>0</v>
      </c>
      <c r="P31" s="22"/>
      <c r="Q31" s="21" t="e">
        <f t="shared" si="10"/>
        <v>#DIV/0!</v>
      </c>
      <c r="R31" s="34">
        <v>370</v>
      </c>
      <c r="S31" s="20">
        <v>123.33333333333333</v>
      </c>
      <c r="T31" s="20">
        <v>67.2</v>
      </c>
      <c r="U31" s="21">
        <f t="shared" si="11"/>
        <v>54.4864864864865</v>
      </c>
      <c r="V31" s="22">
        <v>397.4</v>
      </c>
      <c r="W31" s="22">
        <v>300.2</v>
      </c>
      <c r="X31" s="22">
        <v>56.7</v>
      </c>
      <c r="Y31" s="35">
        <v>130</v>
      </c>
      <c r="Z31" s="20">
        <v>43.333333333333336</v>
      </c>
      <c r="AA31" s="20">
        <v>15.3</v>
      </c>
      <c r="AB31" s="21">
        <f t="shared" si="12"/>
        <v>35.30769230769231</v>
      </c>
      <c r="AC31" s="22">
        <v>125</v>
      </c>
      <c r="AD31" s="22">
        <v>219</v>
      </c>
      <c r="AE31" s="43">
        <v>44</v>
      </c>
      <c r="AF31" s="34"/>
      <c r="AG31" s="20">
        <v>0</v>
      </c>
      <c r="AH31" s="22"/>
      <c r="AI31" s="22"/>
      <c r="AJ31" s="20">
        <f t="shared" si="4"/>
        <v>0</v>
      </c>
      <c r="AK31" s="22"/>
      <c r="AL31" s="22"/>
      <c r="AM31" s="22"/>
      <c r="AN31" s="22"/>
      <c r="AO31" s="22"/>
      <c r="AP31" s="22"/>
      <c r="AQ31" s="22"/>
      <c r="AR31" s="34">
        <v>3500</v>
      </c>
      <c r="AS31" s="20">
        <f t="shared" si="13"/>
        <v>1166.6666666666667</v>
      </c>
      <c r="AT31" s="22">
        <v>1166.7</v>
      </c>
      <c r="AU31" s="22"/>
      <c r="AV31" s="22"/>
      <c r="AW31" s="22"/>
      <c r="AX31" s="22"/>
      <c r="AY31" s="22"/>
      <c r="AZ31" s="22"/>
      <c r="BA31" s="22"/>
      <c r="BB31" s="20">
        <f t="shared" si="14"/>
        <v>0</v>
      </c>
      <c r="BC31" s="22"/>
      <c r="BD31" s="22">
        <v>2400</v>
      </c>
      <c r="BE31" s="20">
        <v>700</v>
      </c>
      <c r="BF31" s="22">
        <v>427.6</v>
      </c>
      <c r="BG31" s="22"/>
      <c r="BH31" s="20"/>
      <c r="BI31" s="22"/>
      <c r="BJ31" s="22"/>
      <c r="BK31" s="22"/>
      <c r="BL31" s="22"/>
      <c r="BM31" s="22"/>
      <c r="BN31" s="20">
        <v>0</v>
      </c>
      <c r="BO31" s="22">
        <v>0</v>
      </c>
      <c r="BP31" s="22"/>
      <c r="BQ31" s="22"/>
      <c r="BR31" s="22"/>
      <c r="BS31" s="34"/>
      <c r="BT31" s="22"/>
      <c r="BU31" s="22"/>
      <c r="BV31" s="44">
        <v>50</v>
      </c>
      <c r="BW31" s="20">
        <v>16.666666666666668</v>
      </c>
      <c r="BX31" s="22"/>
      <c r="BY31" s="22"/>
      <c r="BZ31" s="20">
        <f t="shared" si="5"/>
        <v>6450</v>
      </c>
      <c r="CA31" s="20">
        <f t="shared" si="6"/>
        <v>2050</v>
      </c>
      <c r="CB31" s="20">
        <f t="shared" si="7"/>
        <v>1676.8000000000002</v>
      </c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0">
        <f t="shared" si="17"/>
        <v>0</v>
      </c>
      <c r="CP31" s="20">
        <f t="shared" si="17"/>
        <v>0</v>
      </c>
      <c r="CQ31" s="20">
        <f t="shared" si="17"/>
        <v>0</v>
      </c>
      <c r="CR31" s="22"/>
      <c r="CS31" s="22"/>
      <c r="CT31" s="14">
        <f t="shared" si="16"/>
        <v>1676.8000000000002</v>
      </c>
    </row>
    <row r="32" spans="2:98" s="23" customFormat="1" ht="18" customHeight="1">
      <c r="B32" s="42">
        <v>21</v>
      </c>
      <c r="C32" s="22" t="s">
        <v>54</v>
      </c>
      <c r="D32" s="22">
        <v>1001</v>
      </c>
      <c r="E32" s="22">
        <v>609</v>
      </c>
      <c r="F32" s="20">
        <f t="shared" si="0"/>
        <v>19884.8</v>
      </c>
      <c r="G32" s="20">
        <f t="shared" si="0"/>
        <v>6628.2666666666655</v>
      </c>
      <c r="H32" s="20">
        <f t="shared" si="0"/>
        <v>5590.6</v>
      </c>
      <c r="I32" s="20">
        <f t="shared" si="8"/>
        <v>84.34482619890572</v>
      </c>
      <c r="J32" s="20">
        <f t="shared" si="1"/>
        <v>4400.4</v>
      </c>
      <c r="K32" s="20">
        <f t="shared" si="2"/>
        <v>1466.7999999999993</v>
      </c>
      <c r="L32" s="20">
        <f t="shared" si="3"/>
        <v>429.10000000000036</v>
      </c>
      <c r="M32" s="20">
        <f t="shared" si="9"/>
        <v>29.254158712844326</v>
      </c>
      <c r="N32" s="22"/>
      <c r="O32" s="20">
        <v>0</v>
      </c>
      <c r="P32" s="22"/>
      <c r="Q32" s="21" t="e">
        <f t="shared" si="10"/>
        <v>#DIV/0!</v>
      </c>
      <c r="R32" s="34">
        <v>2200</v>
      </c>
      <c r="S32" s="20">
        <v>733.3333333333334</v>
      </c>
      <c r="T32" s="20">
        <v>192</v>
      </c>
      <c r="U32" s="21">
        <f t="shared" si="11"/>
        <v>26.18181818181818</v>
      </c>
      <c r="V32" s="22">
        <v>2282</v>
      </c>
      <c r="W32" s="22">
        <v>4393</v>
      </c>
      <c r="X32" s="22">
        <v>443</v>
      </c>
      <c r="Y32" s="35">
        <v>1698.4</v>
      </c>
      <c r="Z32" s="20">
        <v>566.1333333333333</v>
      </c>
      <c r="AA32" s="20">
        <v>199.5</v>
      </c>
      <c r="AB32" s="21">
        <f t="shared" si="12"/>
        <v>35.239048516250584</v>
      </c>
      <c r="AC32" s="22">
        <v>474.6</v>
      </c>
      <c r="AD32" s="22">
        <v>471.1</v>
      </c>
      <c r="AE32" s="43">
        <v>73.4</v>
      </c>
      <c r="AF32" s="34">
        <v>252</v>
      </c>
      <c r="AG32" s="20">
        <v>84</v>
      </c>
      <c r="AH32" s="22"/>
      <c r="AI32" s="22"/>
      <c r="AJ32" s="20">
        <f t="shared" si="4"/>
        <v>0</v>
      </c>
      <c r="AK32" s="22"/>
      <c r="AL32" s="22"/>
      <c r="AM32" s="22"/>
      <c r="AN32" s="22"/>
      <c r="AO32" s="22"/>
      <c r="AP32" s="22"/>
      <c r="AQ32" s="22"/>
      <c r="AR32" s="34">
        <v>15484.4</v>
      </c>
      <c r="AS32" s="20">
        <f t="shared" si="13"/>
        <v>5161.466666666666</v>
      </c>
      <c r="AT32" s="22">
        <v>5161.5</v>
      </c>
      <c r="AU32" s="22"/>
      <c r="AV32" s="22"/>
      <c r="AW32" s="22"/>
      <c r="AX32" s="22"/>
      <c r="AY32" s="22"/>
      <c r="AZ32" s="22"/>
      <c r="BA32" s="22"/>
      <c r="BB32" s="20">
        <f t="shared" si="14"/>
        <v>0</v>
      </c>
      <c r="BC32" s="22"/>
      <c r="BD32" s="22">
        <v>250</v>
      </c>
      <c r="BE32" s="20">
        <v>83.33333333333333</v>
      </c>
      <c r="BF32" s="22">
        <v>37.6</v>
      </c>
      <c r="BG32" s="22"/>
      <c r="BH32" s="20"/>
      <c r="BI32" s="22"/>
      <c r="BJ32" s="22"/>
      <c r="BK32" s="22"/>
      <c r="BL32" s="22"/>
      <c r="BM32" s="22"/>
      <c r="BN32" s="20">
        <v>0</v>
      </c>
      <c r="BO32" s="22">
        <v>0</v>
      </c>
      <c r="BP32" s="22"/>
      <c r="BQ32" s="22"/>
      <c r="BR32" s="22"/>
      <c r="BS32" s="34"/>
      <c r="BT32" s="22"/>
      <c r="BU32" s="22"/>
      <c r="BV32" s="44"/>
      <c r="BW32" s="20">
        <v>0</v>
      </c>
      <c r="BX32" s="22"/>
      <c r="BY32" s="22"/>
      <c r="BZ32" s="20">
        <f t="shared" si="5"/>
        <v>19884.8</v>
      </c>
      <c r="CA32" s="20">
        <f t="shared" si="6"/>
        <v>6628.2666666666655</v>
      </c>
      <c r="CB32" s="20">
        <f t="shared" si="7"/>
        <v>5590.6</v>
      </c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0">
        <f t="shared" si="17"/>
        <v>0</v>
      </c>
      <c r="CP32" s="20">
        <f t="shared" si="17"/>
        <v>0</v>
      </c>
      <c r="CQ32" s="20">
        <f t="shared" si="17"/>
        <v>0</v>
      </c>
      <c r="CR32" s="22"/>
      <c r="CS32" s="22"/>
      <c r="CT32" s="14">
        <f t="shared" si="16"/>
        <v>5590.6</v>
      </c>
    </row>
    <row r="33" spans="2:98" s="23" customFormat="1" ht="18" customHeight="1">
      <c r="B33" s="42">
        <v>22</v>
      </c>
      <c r="C33" s="22" t="s">
        <v>55</v>
      </c>
      <c r="D33" s="22">
        <v>600</v>
      </c>
      <c r="E33" s="22">
        <v>487.7</v>
      </c>
      <c r="F33" s="20">
        <f t="shared" si="0"/>
        <v>8042.2</v>
      </c>
      <c r="G33" s="20">
        <f t="shared" si="0"/>
        <v>2673.0333333333333</v>
      </c>
      <c r="H33" s="20">
        <f t="shared" si="0"/>
        <v>2585.2</v>
      </c>
      <c r="I33" s="20">
        <f t="shared" si="8"/>
        <v>96.71409509795363</v>
      </c>
      <c r="J33" s="20">
        <f t="shared" si="1"/>
        <v>981.1999999999998</v>
      </c>
      <c r="K33" s="20">
        <f t="shared" si="2"/>
        <v>319.3666666666668</v>
      </c>
      <c r="L33" s="20">
        <f t="shared" si="3"/>
        <v>231.5</v>
      </c>
      <c r="M33" s="20">
        <f t="shared" si="9"/>
        <v>72.48721427825903</v>
      </c>
      <c r="N33" s="22"/>
      <c r="O33" s="20">
        <v>0</v>
      </c>
      <c r="P33" s="22"/>
      <c r="Q33" s="21" t="e">
        <f t="shared" si="10"/>
        <v>#DIV/0!</v>
      </c>
      <c r="R33" s="34">
        <f>32+335</f>
        <v>367</v>
      </c>
      <c r="S33" s="20">
        <v>111.66666666666667</v>
      </c>
      <c r="T33" s="20">
        <v>73.6</v>
      </c>
      <c r="U33" s="21">
        <f t="shared" si="11"/>
        <v>65.91044776119402</v>
      </c>
      <c r="V33" s="22">
        <v>0</v>
      </c>
      <c r="W33" s="22">
        <v>0</v>
      </c>
      <c r="X33" s="22">
        <v>0</v>
      </c>
      <c r="Y33" s="35">
        <v>403</v>
      </c>
      <c r="Z33" s="20">
        <v>145</v>
      </c>
      <c r="AA33" s="20">
        <v>111.8</v>
      </c>
      <c r="AB33" s="21">
        <f t="shared" si="12"/>
        <v>77.10344827586206</v>
      </c>
      <c r="AC33" s="22">
        <v>30.5</v>
      </c>
      <c r="AD33" s="22">
        <v>267.4</v>
      </c>
      <c r="AE33" s="43">
        <v>37.1</v>
      </c>
      <c r="AF33" s="34">
        <v>40</v>
      </c>
      <c r="AG33" s="20">
        <v>13.333333333333334</v>
      </c>
      <c r="AH33" s="22"/>
      <c r="AI33" s="22"/>
      <c r="AJ33" s="20">
        <f t="shared" si="4"/>
        <v>0</v>
      </c>
      <c r="AK33" s="22"/>
      <c r="AL33" s="22"/>
      <c r="AM33" s="22"/>
      <c r="AN33" s="22"/>
      <c r="AO33" s="22"/>
      <c r="AP33" s="22"/>
      <c r="AQ33" s="22"/>
      <c r="AR33" s="34">
        <v>7061</v>
      </c>
      <c r="AS33" s="20">
        <f t="shared" si="13"/>
        <v>2353.6666666666665</v>
      </c>
      <c r="AT33" s="22">
        <v>2353.7</v>
      </c>
      <c r="AU33" s="22"/>
      <c r="AV33" s="22"/>
      <c r="AW33" s="22"/>
      <c r="AX33" s="22"/>
      <c r="AY33" s="22"/>
      <c r="AZ33" s="22"/>
      <c r="BA33" s="22"/>
      <c r="BB33" s="20">
        <f t="shared" si="14"/>
        <v>0</v>
      </c>
      <c r="BC33" s="22"/>
      <c r="BD33" s="22">
        <v>141.2</v>
      </c>
      <c r="BE33" s="20">
        <v>39.36666666666667</v>
      </c>
      <c r="BF33" s="22">
        <v>46.1</v>
      </c>
      <c r="BG33" s="22"/>
      <c r="BH33" s="20"/>
      <c r="BI33" s="22"/>
      <c r="BJ33" s="22"/>
      <c r="BK33" s="22"/>
      <c r="BL33" s="22"/>
      <c r="BM33" s="22"/>
      <c r="BN33" s="20">
        <v>0</v>
      </c>
      <c r="BO33" s="22">
        <v>0</v>
      </c>
      <c r="BP33" s="22"/>
      <c r="BQ33" s="22"/>
      <c r="BR33" s="22"/>
      <c r="BS33" s="34"/>
      <c r="BT33" s="22"/>
      <c r="BU33" s="22"/>
      <c r="BV33" s="44">
        <v>30</v>
      </c>
      <c r="BW33" s="20">
        <v>10</v>
      </c>
      <c r="BX33" s="22"/>
      <c r="BY33" s="22"/>
      <c r="BZ33" s="20">
        <f t="shared" si="5"/>
        <v>8042.2</v>
      </c>
      <c r="CA33" s="20">
        <f t="shared" si="6"/>
        <v>2673.0333333333333</v>
      </c>
      <c r="CB33" s="20">
        <f t="shared" si="7"/>
        <v>2585.2</v>
      </c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0">
        <f t="shared" si="17"/>
        <v>0</v>
      </c>
      <c r="CP33" s="20">
        <f t="shared" si="17"/>
        <v>0</v>
      </c>
      <c r="CQ33" s="20">
        <f t="shared" si="17"/>
        <v>0</v>
      </c>
      <c r="CR33" s="22"/>
      <c r="CS33" s="22"/>
      <c r="CT33" s="14">
        <f t="shared" si="16"/>
        <v>2585.2</v>
      </c>
    </row>
    <row r="34" spans="2:98" s="23" customFormat="1" ht="18" customHeight="1">
      <c r="B34" s="42">
        <v>23</v>
      </c>
      <c r="C34" s="22" t="s">
        <v>56</v>
      </c>
      <c r="D34" s="22">
        <v>197.1</v>
      </c>
      <c r="E34" s="22">
        <v>785.7</v>
      </c>
      <c r="F34" s="20">
        <f t="shared" si="0"/>
        <v>27137.4</v>
      </c>
      <c r="G34" s="20">
        <f t="shared" si="0"/>
        <v>10695.8</v>
      </c>
      <c r="H34" s="20">
        <f t="shared" si="0"/>
        <v>10199.599999999999</v>
      </c>
      <c r="I34" s="20">
        <f t="shared" si="8"/>
        <v>95.36079582639914</v>
      </c>
      <c r="J34" s="20">
        <f t="shared" si="1"/>
        <v>9260.2</v>
      </c>
      <c r="K34" s="20">
        <f t="shared" si="2"/>
        <v>1403.3999999999987</v>
      </c>
      <c r="L34" s="20">
        <f t="shared" si="3"/>
        <v>907.1999999999989</v>
      </c>
      <c r="M34" s="20">
        <f t="shared" si="9"/>
        <v>64.64300983326206</v>
      </c>
      <c r="N34" s="22">
        <v>14.7</v>
      </c>
      <c r="O34" s="20">
        <v>4.9</v>
      </c>
      <c r="P34" s="22"/>
      <c r="Q34" s="21">
        <f t="shared" si="10"/>
        <v>0</v>
      </c>
      <c r="R34" s="34">
        <v>1080</v>
      </c>
      <c r="S34" s="20">
        <v>360</v>
      </c>
      <c r="T34" s="20">
        <v>340.4</v>
      </c>
      <c r="U34" s="21">
        <f t="shared" si="11"/>
        <v>94.55555555555554</v>
      </c>
      <c r="V34" s="22">
        <v>810.6</v>
      </c>
      <c r="W34" s="22">
        <v>957.7</v>
      </c>
      <c r="X34" s="22">
        <v>259.3</v>
      </c>
      <c r="Y34" s="35">
        <v>717.3</v>
      </c>
      <c r="Z34" s="20">
        <v>239.1</v>
      </c>
      <c r="AA34" s="20">
        <v>86.8</v>
      </c>
      <c r="AB34" s="21">
        <f t="shared" si="12"/>
        <v>36.302802174822254</v>
      </c>
      <c r="AC34" s="22">
        <v>935.9</v>
      </c>
      <c r="AD34" s="22">
        <v>669.3</v>
      </c>
      <c r="AE34" s="43">
        <v>127.7</v>
      </c>
      <c r="AF34" s="34">
        <v>48</v>
      </c>
      <c r="AG34" s="20">
        <v>16</v>
      </c>
      <c r="AH34" s="22"/>
      <c r="AI34" s="22"/>
      <c r="AJ34" s="20">
        <f t="shared" si="4"/>
        <v>0</v>
      </c>
      <c r="AK34" s="22"/>
      <c r="AL34" s="22"/>
      <c r="AM34" s="22"/>
      <c r="AN34" s="22"/>
      <c r="AO34" s="22"/>
      <c r="AP34" s="22"/>
      <c r="AQ34" s="22"/>
      <c r="AR34" s="34">
        <v>12877.2</v>
      </c>
      <c r="AS34" s="20">
        <f t="shared" si="13"/>
        <v>4292.400000000001</v>
      </c>
      <c r="AT34" s="22">
        <v>4292.4</v>
      </c>
      <c r="AU34" s="22"/>
      <c r="AV34" s="22"/>
      <c r="AW34" s="22"/>
      <c r="AX34" s="22"/>
      <c r="AY34" s="22"/>
      <c r="AZ34" s="22"/>
      <c r="BA34" s="22"/>
      <c r="BB34" s="20">
        <f t="shared" si="14"/>
        <v>0</v>
      </c>
      <c r="BC34" s="22"/>
      <c r="BD34" s="22">
        <v>1170.2</v>
      </c>
      <c r="BE34" s="20">
        <v>373.4</v>
      </c>
      <c r="BF34" s="22"/>
      <c r="BG34" s="22"/>
      <c r="BH34" s="20"/>
      <c r="BI34" s="22"/>
      <c r="BJ34" s="22"/>
      <c r="BK34" s="22"/>
      <c r="BL34" s="22"/>
      <c r="BM34" s="22">
        <v>50</v>
      </c>
      <c r="BN34" s="20">
        <v>16.666666666666668</v>
      </c>
      <c r="BO34" s="22">
        <v>0</v>
      </c>
      <c r="BP34" s="22">
        <v>5000</v>
      </c>
      <c r="BQ34" s="22">
        <v>0</v>
      </c>
      <c r="BR34" s="22">
        <v>0</v>
      </c>
      <c r="BS34" s="34"/>
      <c r="BT34" s="22"/>
      <c r="BU34" s="22"/>
      <c r="BV34" s="44">
        <v>1180</v>
      </c>
      <c r="BW34" s="20">
        <v>393.3333333333333</v>
      </c>
      <c r="BX34" s="22">
        <v>480</v>
      </c>
      <c r="BY34" s="22"/>
      <c r="BZ34" s="20">
        <f t="shared" si="5"/>
        <v>22137.4</v>
      </c>
      <c r="CA34" s="20">
        <f t="shared" si="6"/>
        <v>5695.8</v>
      </c>
      <c r="CB34" s="20">
        <f t="shared" si="7"/>
        <v>5199.599999999999</v>
      </c>
      <c r="CC34" s="22"/>
      <c r="CD34" s="22"/>
      <c r="CE34" s="22"/>
      <c r="CF34" s="22">
        <v>5000</v>
      </c>
      <c r="CG34" s="22">
        <v>5000</v>
      </c>
      <c r="CH34" s="22">
        <v>5000</v>
      </c>
      <c r="CI34" s="22"/>
      <c r="CJ34" s="22"/>
      <c r="CK34" s="22"/>
      <c r="CL34" s="22"/>
      <c r="CM34" s="22"/>
      <c r="CN34" s="22"/>
      <c r="CO34" s="20">
        <f t="shared" si="17"/>
        <v>5000</v>
      </c>
      <c r="CP34" s="20">
        <f t="shared" si="17"/>
        <v>5000</v>
      </c>
      <c r="CQ34" s="20">
        <f t="shared" si="17"/>
        <v>5000</v>
      </c>
      <c r="CR34" s="22"/>
      <c r="CS34" s="22">
        <v>54.7</v>
      </c>
      <c r="CT34" s="14">
        <f t="shared" si="16"/>
        <v>5254.299999999999</v>
      </c>
    </row>
    <row r="35" spans="2:99" s="23" customFormat="1" ht="18" customHeight="1">
      <c r="B35" s="42">
        <v>24</v>
      </c>
      <c r="C35" s="22" t="s">
        <v>57</v>
      </c>
      <c r="D35" s="22">
        <v>72.6</v>
      </c>
      <c r="E35" s="22">
        <v>2524.1</v>
      </c>
      <c r="F35" s="20">
        <f t="shared" si="0"/>
        <v>76751.70000000001</v>
      </c>
      <c r="G35" s="20">
        <f t="shared" si="0"/>
        <v>25522.900000000005</v>
      </c>
      <c r="H35" s="20">
        <f t="shared" si="0"/>
        <v>25772.699999999997</v>
      </c>
      <c r="I35" s="20">
        <f t="shared" si="8"/>
        <v>100.97872890619793</v>
      </c>
      <c r="J35" s="20">
        <f t="shared" si="1"/>
        <v>8345.600000000006</v>
      </c>
      <c r="K35" s="20">
        <f t="shared" si="2"/>
        <v>2720.8666666666686</v>
      </c>
      <c r="L35" s="20">
        <f t="shared" si="3"/>
        <v>2970.699999999997</v>
      </c>
      <c r="M35" s="20">
        <f t="shared" si="9"/>
        <v>109.18212334305228</v>
      </c>
      <c r="N35" s="22">
        <v>203.3</v>
      </c>
      <c r="O35" s="20">
        <v>67.76666666666667</v>
      </c>
      <c r="P35" s="22">
        <v>67.8</v>
      </c>
      <c r="Q35" s="21">
        <f t="shared" si="10"/>
        <v>100.0491883915396</v>
      </c>
      <c r="R35" s="34">
        <v>2122.7</v>
      </c>
      <c r="S35" s="20">
        <v>707.5666666666666</v>
      </c>
      <c r="T35" s="20">
        <v>441.3</v>
      </c>
      <c r="U35" s="21">
        <f t="shared" si="11"/>
        <v>62.36868139633487</v>
      </c>
      <c r="V35" s="22">
        <v>3459</v>
      </c>
      <c r="W35" s="22">
        <v>2926.3</v>
      </c>
      <c r="X35" s="22">
        <v>290.6</v>
      </c>
      <c r="Y35" s="35">
        <v>4035.1</v>
      </c>
      <c r="Z35" s="20">
        <v>1345.0333333333333</v>
      </c>
      <c r="AA35" s="20">
        <v>1983.1</v>
      </c>
      <c r="AB35" s="21">
        <f t="shared" si="12"/>
        <v>147.43872518648854</v>
      </c>
      <c r="AC35" s="22">
        <v>5960.8</v>
      </c>
      <c r="AD35" s="22">
        <v>4703.8</v>
      </c>
      <c r="AE35" s="43">
        <v>327</v>
      </c>
      <c r="AF35" s="34">
        <v>136</v>
      </c>
      <c r="AG35" s="20">
        <v>45.333333333333336</v>
      </c>
      <c r="AH35" s="22">
        <v>9.9</v>
      </c>
      <c r="AI35" s="22"/>
      <c r="AJ35" s="20">
        <f t="shared" si="4"/>
        <v>0</v>
      </c>
      <c r="AK35" s="22"/>
      <c r="AL35" s="22"/>
      <c r="AM35" s="22"/>
      <c r="AN35" s="22"/>
      <c r="AO35" s="22"/>
      <c r="AP35" s="22"/>
      <c r="AQ35" s="22"/>
      <c r="AR35" s="34">
        <v>68406.1</v>
      </c>
      <c r="AS35" s="20">
        <f t="shared" si="13"/>
        <v>22802.033333333336</v>
      </c>
      <c r="AT35" s="22">
        <v>22802</v>
      </c>
      <c r="AU35" s="22"/>
      <c r="AV35" s="22"/>
      <c r="AW35" s="22"/>
      <c r="AX35" s="22"/>
      <c r="AY35" s="22"/>
      <c r="AZ35" s="22"/>
      <c r="BA35" s="22">
        <f>808+2.5</f>
        <v>810.5</v>
      </c>
      <c r="BB35" s="20">
        <f t="shared" si="14"/>
        <v>270.1666666666667</v>
      </c>
      <c r="BC35" s="22">
        <v>1</v>
      </c>
      <c r="BD35" s="22">
        <v>735</v>
      </c>
      <c r="BE35" s="20">
        <v>184</v>
      </c>
      <c r="BF35" s="22">
        <v>109.8</v>
      </c>
      <c r="BG35" s="22"/>
      <c r="BH35" s="20"/>
      <c r="BI35" s="22"/>
      <c r="BJ35" s="22"/>
      <c r="BK35" s="22"/>
      <c r="BL35" s="22"/>
      <c r="BM35" s="22"/>
      <c r="BN35" s="20">
        <v>0</v>
      </c>
      <c r="BO35" s="22">
        <v>0</v>
      </c>
      <c r="BP35" s="22"/>
      <c r="BQ35" s="22"/>
      <c r="BR35" s="22"/>
      <c r="BS35" s="34"/>
      <c r="BT35" s="22"/>
      <c r="BU35" s="22"/>
      <c r="BV35" s="44">
        <v>303</v>
      </c>
      <c r="BW35" s="20">
        <v>101</v>
      </c>
      <c r="BX35" s="22">
        <v>357.8</v>
      </c>
      <c r="BY35" s="22"/>
      <c r="BZ35" s="20">
        <f t="shared" si="5"/>
        <v>76751.70000000001</v>
      </c>
      <c r="CA35" s="20">
        <f t="shared" si="6"/>
        <v>25522.900000000005</v>
      </c>
      <c r="CB35" s="20">
        <f t="shared" si="7"/>
        <v>25772.699999999997</v>
      </c>
      <c r="CC35" s="46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0">
        <f t="shared" si="17"/>
        <v>0</v>
      </c>
      <c r="CP35" s="20">
        <f t="shared" si="17"/>
        <v>0</v>
      </c>
      <c r="CQ35" s="20">
        <f t="shared" si="17"/>
        <v>0</v>
      </c>
      <c r="CR35" s="22"/>
      <c r="CS35" s="22">
        <v>298.5</v>
      </c>
      <c r="CT35" s="14">
        <f t="shared" si="16"/>
        <v>26071.199999999997</v>
      </c>
      <c r="CU35" s="14">
        <f>+CT35+8000</f>
        <v>34071.2</v>
      </c>
    </row>
    <row r="36" spans="2:98" s="23" customFormat="1" ht="18" customHeight="1">
      <c r="B36" s="42">
        <v>25</v>
      </c>
      <c r="C36" s="22" t="s">
        <v>58</v>
      </c>
      <c r="D36" s="22">
        <v>1292.1</v>
      </c>
      <c r="E36" s="22">
        <v>2014.5</v>
      </c>
      <c r="F36" s="20">
        <f t="shared" si="0"/>
        <v>15190.2</v>
      </c>
      <c r="G36" s="20">
        <f t="shared" si="0"/>
        <v>5003.066666666667</v>
      </c>
      <c r="H36" s="20">
        <f t="shared" si="0"/>
        <v>4338.599999999999</v>
      </c>
      <c r="I36" s="20">
        <f t="shared" si="8"/>
        <v>86.71881246169015</v>
      </c>
      <c r="J36" s="20">
        <f t="shared" si="1"/>
        <v>2897.2000000000007</v>
      </c>
      <c r="K36" s="20">
        <f t="shared" si="2"/>
        <v>905.3999999999996</v>
      </c>
      <c r="L36" s="20">
        <f t="shared" si="3"/>
        <v>240.89999999999964</v>
      </c>
      <c r="M36" s="20">
        <f t="shared" si="9"/>
        <v>26.607024519549338</v>
      </c>
      <c r="N36" s="22">
        <v>55</v>
      </c>
      <c r="O36" s="20">
        <v>18.333333333333332</v>
      </c>
      <c r="P36" s="22"/>
      <c r="Q36" s="21">
        <f t="shared" si="10"/>
        <v>0</v>
      </c>
      <c r="R36" s="34">
        <v>1431.7</v>
      </c>
      <c r="S36" s="20">
        <v>477.23333333333335</v>
      </c>
      <c r="T36" s="20"/>
      <c r="U36" s="21">
        <f t="shared" si="11"/>
        <v>0</v>
      </c>
      <c r="V36" s="22">
        <v>872.7</v>
      </c>
      <c r="W36" s="22">
        <v>1095.1</v>
      </c>
      <c r="X36" s="22">
        <v>0</v>
      </c>
      <c r="Y36" s="35">
        <v>619.5</v>
      </c>
      <c r="Z36" s="20">
        <v>206.5</v>
      </c>
      <c r="AA36" s="20">
        <v>108</v>
      </c>
      <c r="AB36" s="21">
        <f t="shared" si="12"/>
        <v>52.300242130750604</v>
      </c>
      <c r="AC36" s="22">
        <v>725.3</v>
      </c>
      <c r="AD36" s="22">
        <v>428.8</v>
      </c>
      <c r="AE36" s="43">
        <v>34.5</v>
      </c>
      <c r="AF36" s="34">
        <v>40</v>
      </c>
      <c r="AG36" s="20">
        <v>13.333333333333334</v>
      </c>
      <c r="AH36" s="22">
        <v>14.9</v>
      </c>
      <c r="AI36" s="22"/>
      <c r="AJ36" s="20">
        <f t="shared" si="4"/>
        <v>0</v>
      </c>
      <c r="AK36" s="22"/>
      <c r="AL36" s="22"/>
      <c r="AM36" s="22"/>
      <c r="AN36" s="22"/>
      <c r="AO36" s="22"/>
      <c r="AP36" s="22"/>
      <c r="AQ36" s="22"/>
      <c r="AR36" s="34">
        <v>12293</v>
      </c>
      <c r="AS36" s="20">
        <f t="shared" si="13"/>
        <v>4097.666666666667</v>
      </c>
      <c r="AT36" s="22">
        <v>4097.7</v>
      </c>
      <c r="AU36" s="22"/>
      <c r="AV36" s="22"/>
      <c r="AW36" s="22"/>
      <c r="AX36" s="22"/>
      <c r="AY36" s="22"/>
      <c r="AZ36" s="22"/>
      <c r="BA36" s="22"/>
      <c r="BB36" s="20">
        <f t="shared" si="14"/>
        <v>0</v>
      </c>
      <c r="BC36" s="22"/>
      <c r="BD36" s="22">
        <v>751</v>
      </c>
      <c r="BE36" s="20">
        <v>190</v>
      </c>
      <c r="BF36" s="22">
        <v>118</v>
      </c>
      <c r="BG36" s="22"/>
      <c r="BH36" s="20"/>
      <c r="BI36" s="22"/>
      <c r="BJ36" s="22"/>
      <c r="BK36" s="22"/>
      <c r="BL36" s="22"/>
      <c r="BM36" s="22"/>
      <c r="BN36" s="20">
        <v>0</v>
      </c>
      <c r="BO36" s="22">
        <v>0</v>
      </c>
      <c r="BP36" s="22"/>
      <c r="BQ36" s="22"/>
      <c r="BR36" s="22"/>
      <c r="BS36" s="34"/>
      <c r="BT36" s="22"/>
      <c r="BU36" s="22"/>
      <c r="BV36" s="44"/>
      <c r="BW36" s="20">
        <v>0</v>
      </c>
      <c r="BX36" s="22"/>
      <c r="BY36" s="22"/>
      <c r="BZ36" s="20">
        <f t="shared" si="5"/>
        <v>15190.2</v>
      </c>
      <c r="CA36" s="20">
        <f t="shared" si="6"/>
        <v>5003.066666666667</v>
      </c>
      <c r="CB36" s="20">
        <f t="shared" si="7"/>
        <v>4338.599999999999</v>
      </c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0">
        <f t="shared" si="17"/>
        <v>0</v>
      </c>
      <c r="CP36" s="20">
        <f t="shared" si="17"/>
        <v>0</v>
      </c>
      <c r="CQ36" s="20">
        <f t="shared" si="17"/>
        <v>0</v>
      </c>
      <c r="CR36" s="22"/>
      <c r="CS36" s="22"/>
      <c r="CT36" s="14">
        <f t="shared" si="16"/>
        <v>4338.599999999999</v>
      </c>
    </row>
    <row r="37" spans="2:98" s="23" customFormat="1" ht="18" customHeight="1">
      <c r="B37" s="42">
        <v>26</v>
      </c>
      <c r="C37" s="22" t="s">
        <v>59</v>
      </c>
      <c r="D37" s="22">
        <v>0</v>
      </c>
      <c r="E37" s="22">
        <v>429.1</v>
      </c>
      <c r="F37" s="20">
        <f t="shared" si="0"/>
        <v>12315.3</v>
      </c>
      <c r="G37" s="20">
        <f t="shared" si="0"/>
        <v>4105.1</v>
      </c>
      <c r="H37" s="20">
        <f t="shared" si="0"/>
        <v>3972.5</v>
      </c>
      <c r="I37" s="20">
        <f t="shared" si="8"/>
        <v>96.76987162310297</v>
      </c>
      <c r="J37" s="20">
        <f t="shared" si="1"/>
        <v>1854</v>
      </c>
      <c r="K37" s="20">
        <f t="shared" si="2"/>
        <v>618.0000000000005</v>
      </c>
      <c r="L37" s="20">
        <f t="shared" si="3"/>
        <v>485.4000000000001</v>
      </c>
      <c r="M37" s="20">
        <f t="shared" si="9"/>
        <v>78.54368932038831</v>
      </c>
      <c r="N37" s="22"/>
      <c r="O37" s="20">
        <v>0</v>
      </c>
      <c r="P37" s="22"/>
      <c r="Q37" s="21" t="e">
        <f t="shared" si="10"/>
        <v>#DIV/0!</v>
      </c>
      <c r="R37" s="34">
        <v>1000</v>
      </c>
      <c r="S37" s="20">
        <v>333.3333333333333</v>
      </c>
      <c r="T37" s="20">
        <v>208.5</v>
      </c>
      <c r="U37" s="21">
        <f t="shared" si="11"/>
        <v>62.550000000000004</v>
      </c>
      <c r="V37" s="22">
        <v>1816.3</v>
      </c>
      <c r="W37" s="22">
        <v>1602</v>
      </c>
      <c r="X37" s="22">
        <v>255.2</v>
      </c>
      <c r="Y37" s="35">
        <v>754</v>
      </c>
      <c r="Z37" s="20">
        <v>251.33333333333334</v>
      </c>
      <c r="AA37" s="20">
        <v>227</v>
      </c>
      <c r="AB37" s="21">
        <f t="shared" si="12"/>
        <v>90.3183023872679</v>
      </c>
      <c r="AC37" s="22">
        <v>319.9</v>
      </c>
      <c r="AD37" s="22">
        <v>1097.3</v>
      </c>
      <c r="AE37" s="43">
        <v>58.5</v>
      </c>
      <c r="AF37" s="34">
        <v>50</v>
      </c>
      <c r="AG37" s="20">
        <v>16.666666666666668</v>
      </c>
      <c r="AH37" s="22">
        <v>10</v>
      </c>
      <c r="AI37" s="22"/>
      <c r="AJ37" s="20">
        <f t="shared" si="4"/>
        <v>0</v>
      </c>
      <c r="AK37" s="22"/>
      <c r="AL37" s="22"/>
      <c r="AM37" s="22"/>
      <c r="AN37" s="22"/>
      <c r="AO37" s="22"/>
      <c r="AP37" s="22"/>
      <c r="AQ37" s="22"/>
      <c r="AR37" s="34">
        <v>10461.3</v>
      </c>
      <c r="AS37" s="20">
        <f t="shared" si="13"/>
        <v>3487.1</v>
      </c>
      <c r="AT37" s="22">
        <v>3487.1</v>
      </c>
      <c r="AU37" s="22"/>
      <c r="AV37" s="22"/>
      <c r="AW37" s="22"/>
      <c r="AX37" s="22"/>
      <c r="AY37" s="22"/>
      <c r="AZ37" s="22"/>
      <c r="BA37" s="22"/>
      <c r="BB37" s="20">
        <f t="shared" si="14"/>
        <v>0</v>
      </c>
      <c r="BC37" s="22"/>
      <c r="BD37" s="22">
        <v>50</v>
      </c>
      <c r="BE37" s="20">
        <v>16.666666666666668</v>
      </c>
      <c r="BF37" s="22">
        <v>39.9</v>
      </c>
      <c r="BG37" s="22"/>
      <c r="BH37" s="20"/>
      <c r="BI37" s="22"/>
      <c r="BJ37" s="22"/>
      <c r="BK37" s="22"/>
      <c r="BL37" s="22"/>
      <c r="BM37" s="22"/>
      <c r="BN37" s="20">
        <v>0</v>
      </c>
      <c r="BO37" s="22">
        <v>0</v>
      </c>
      <c r="BP37" s="22"/>
      <c r="BQ37" s="22"/>
      <c r="BR37" s="22"/>
      <c r="BS37" s="34"/>
      <c r="BT37" s="22"/>
      <c r="BU37" s="22"/>
      <c r="BV37" s="44"/>
      <c r="BW37" s="20">
        <v>0</v>
      </c>
      <c r="BX37" s="22"/>
      <c r="BY37" s="22"/>
      <c r="BZ37" s="20">
        <f t="shared" si="5"/>
        <v>12315.3</v>
      </c>
      <c r="CA37" s="20">
        <f t="shared" si="6"/>
        <v>4105.1</v>
      </c>
      <c r="CB37" s="20">
        <f t="shared" si="7"/>
        <v>3972.5</v>
      </c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0">
        <f t="shared" si="17"/>
        <v>0</v>
      </c>
      <c r="CP37" s="20">
        <f t="shared" si="17"/>
        <v>0</v>
      </c>
      <c r="CQ37" s="20">
        <f t="shared" si="17"/>
        <v>0</v>
      </c>
      <c r="CR37" s="22"/>
      <c r="CS37" s="22">
        <v>100.7</v>
      </c>
      <c r="CT37" s="14">
        <f t="shared" si="16"/>
        <v>4073.2</v>
      </c>
    </row>
    <row r="38" spans="2:98" s="23" customFormat="1" ht="18" customHeight="1">
      <c r="B38" s="42">
        <v>27</v>
      </c>
      <c r="C38" s="47" t="s">
        <v>60</v>
      </c>
      <c r="D38" s="22">
        <v>6.3</v>
      </c>
      <c r="E38" s="22">
        <v>457.4</v>
      </c>
      <c r="F38" s="20">
        <f t="shared" si="0"/>
        <v>5617.7</v>
      </c>
      <c r="G38" s="20">
        <f t="shared" si="0"/>
        <v>1872.5666666666666</v>
      </c>
      <c r="H38" s="20">
        <f t="shared" si="0"/>
        <v>1917</v>
      </c>
      <c r="I38" s="20">
        <f t="shared" si="8"/>
        <v>102.37285721914664</v>
      </c>
      <c r="J38" s="20">
        <f t="shared" si="1"/>
        <v>540</v>
      </c>
      <c r="K38" s="20">
        <f t="shared" si="2"/>
        <v>180</v>
      </c>
      <c r="L38" s="20">
        <f t="shared" si="3"/>
        <v>224.4000000000001</v>
      </c>
      <c r="M38" s="20">
        <f t="shared" si="9"/>
        <v>124.66666666666673</v>
      </c>
      <c r="N38" s="22"/>
      <c r="O38" s="20">
        <v>0</v>
      </c>
      <c r="P38" s="22"/>
      <c r="Q38" s="21" t="e">
        <f t="shared" si="10"/>
        <v>#DIV/0!</v>
      </c>
      <c r="R38" s="34"/>
      <c r="S38" s="20">
        <v>0</v>
      </c>
      <c r="T38" s="20">
        <v>30.1</v>
      </c>
      <c r="U38" s="21" t="e">
        <f t="shared" si="11"/>
        <v>#DIV/0!</v>
      </c>
      <c r="V38" s="22">
        <v>0</v>
      </c>
      <c r="W38" s="22">
        <v>0</v>
      </c>
      <c r="X38" s="22">
        <v>0</v>
      </c>
      <c r="Y38" s="35">
        <v>360</v>
      </c>
      <c r="Z38" s="20">
        <v>120</v>
      </c>
      <c r="AA38" s="20">
        <v>149.3</v>
      </c>
      <c r="AB38" s="21">
        <f t="shared" si="12"/>
        <v>124.41666666666669</v>
      </c>
      <c r="AC38" s="22">
        <v>0</v>
      </c>
      <c r="AD38" s="22">
        <v>0</v>
      </c>
      <c r="AE38" s="43">
        <v>0</v>
      </c>
      <c r="AF38" s="34"/>
      <c r="AG38" s="20">
        <v>0</v>
      </c>
      <c r="AH38" s="22"/>
      <c r="AI38" s="22"/>
      <c r="AJ38" s="20">
        <f t="shared" si="4"/>
        <v>0</v>
      </c>
      <c r="AK38" s="22"/>
      <c r="AL38" s="22"/>
      <c r="AM38" s="22"/>
      <c r="AN38" s="22"/>
      <c r="AO38" s="22"/>
      <c r="AP38" s="22"/>
      <c r="AQ38" s="22"/>
      <c r="AR38" s="34">
        <v>5077.7</v>
      </c>
      <c r="AS38" s="20">
        <f t="shared" si="13"/>
        <v>1692.5666666666666</v>
      </c>
      <c r="AT38" s="22">
        <v>1692.6</v>
      </c>
      <c r="AU38" s="22"/>
      <c r="AV38" s="22"/>
      <c r="AW38" s="22"/>
      <c r="AX38" s="22"/>
      <c r="AY38" s="22"/>
      <c r="AZ38" s="22"/>
      <c r="BA38" s="22"/>
      <c r="BB38" s="20">
        <f t="shared" si="14"/>
        <v>0</v>
      </c>
      <c r="BC38" s="22"/>
      <c r="BD38" s="22">
        <v>180</v>
      </c>
      <c r="BE38" s="20">
        <v>60</v>
      </c>
      <c r="BF38" s="22">
        <v>45</v>
      </c>
      <c r="BG38" s="22"/>
      <c r="BH38" s="20"/>
      <c r="BI38" s="22"/>
      <c r="BJ38" s="22"/>
      <c r="BK38" s="22"/>
      <c r="BL38" s="22"/>
      <c r="BM38" s="22"/>
      <c r="BN38" s="20">
        <v>0</v>
      </c>
      <c r="BO38" s="22">
        <v>0</v>
      </c>
      <c r="BP38" s="22"/>
      <c r="BQ38" s="22"/>
      <c r="BR38" s="22"/>
      <c r="BS38" s="34"/>
      <c r="BT38" s="22"/>
      <c r="BU38" s="22"/>
      <c r="BV38" s="44"/>
      <c r="BW38" s="20">
        <v>0</v>
      </c>
      <c r="BX38" s="22"/>
      <c r="BY38" s="22"/>
      <c r="BZ38" s="20">
        <f t="shared" si="5"/>
        <v>5617.7</v>
      </c>
      <c r="CA38" s="20">
        <f t="shared" si="6"/>
        <v>1872.5666666666666</v>
      </c>
      <c r="CB38" s="20">
        <f t="shared" si="7"/>
        <v>1917</v>
      </c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0">
        <f t="shared" si="17"/>
        <v>0</v>
      </c>
      <c r="CP38" s="20">
        <f t="shared" si="17"/>
        <v>0</v>
      </c>
      <c r="CQ38" s="20">
        <f t="shared" si="17"/>
        <v>0</v>
      </c>
      <c r="CR38" s="22"/>
      <c r="CS38" s="22"/>
      <c r="CT38" s="14">
        <f t="shared" si="16"/>
        <v>1917</v>
      </c>
    </row>
    <row r="39" spans="2:98" s="23" customFormat="1" ht="18" customHeight="1">
      <c r="B39" s="42">
        <v>28</v>
      </c>
      <c r="C39" s="47" t="s">
        <v>61</v>
      </c>
      <c r="D39" s="22">
        <v>0</v>
      </c>
      <c r="E39" s="22">
        <v>162.8</v>
      </c>
      <c r="F39" s="20">
        <f t="shared" si="0"/>
        <v>3917</v>
      </c>
      <c r="G39" s="20">
        <f t="shared" si="0"/>
        <v>1305.6666666666667</v>
      </c>
      <c r="H39" s="20">
        <f t="shared" si="0"/>
        <v>1276.3</v>
      </c>
      <c r="I39" s="20">
        <f t="shared" si="8"/>
        <v>97.75082971661986</v>
      </c>
      <c r="J39" s="20">
        <f t="shared" si="1"/>
        <v>247.80000000000018</v>
      </c>
      <c r="K39" s="20">
        <f t="shared" si="2"/>
        <v>82.60000000000014</v>
      </c>
      <c r="L39" s="20">
        <f t="shared" si="3"/>
        <v>53.200000000000045</v>
      </c>
      <c r="M39" s="20">
        <f t="shared" si="9"/>
        <v>64.4067796610169</v>
      </c>
      <c r="N39" s="22"/>
      <c r="O39" s="20">
        <v>0</v>
      </c>
      <c r="P39" s="22"/>
      <c r="Q39" s="21" t="e">
        <f t="shared" si="10"/>
        <v>#DIV/0!</v>
      </c>
      <c r="R39" s="34">
        <v>146</v>
      </c>
      <c r="S39" s="20">
        <v>48.666666666666664</v>
      </c>
      <c r="T39" s="20">
        <v>37.2</v>
      </c>
      <c r="U39" s="21">
        <f t="shared" si="11"/>
        <v>76.43835616438356</v>
      </c>
      <c r="V39" s="22">
        <v>0</v>
      </c>
      <c r="W39" s="22">
        <v>0</v>
      </c>
      <c r="X39" s="22"/>
      <c r="Y39" s="35">
        <v>66.8</v>
      </c>
      <c r="Z39" s="20">
        <v>22.266666666666666</v>
      </c>
      <c r="AA39" s="20">
        <v>16</v>
      </c>
      <c r="AB39" s="21">
        <f t="shared" si="12"/>
        <v>71.8562874251497</v>
      </c>
      <c r="AC39" s="22">
        <v>0</v>
      </c>
      <c r="AD39" s="22">
        <v>0</v>
      </c>
      <c r="AE39" s="43">
        <v>0</v>
      </c>
      <c r="AF39" s="34"/>
      <c r="AG39" s="20">
        <v>0</v>
      </c>
      <c r="AH39" s="22"/>
      <c r="AI39" s="22"/>
      <c r="AJ39" s="20">
        <f t="shared" si="4"/>
        <v>0</v>
      </c>
      <c r="AK39" s="22"/>
      <c r="AL39" s="22"/>
      <c r="AM39" s="22"/>
      <c r="AN39" s="22"/>
      <c r="AO39" s="22"/>
      <c r="AP39" s="22"/>
      <c r="AQ39" s="22"/>
      <c r="AR39" s="34">
        <v>3669.2</v>
      </c>
      <c r="AS39" s="20">
        <f t="shared" si="13"/>
        <v>1223.0666666666666</v>
      </c>
      <c r="AT39" s="22">
        <v>1223.1</v>
      </c>
      <c r="AU39" s="22"/>
      <c r="AV39" s="22"/>
      <c r="AW39" s="22"/>
      <c r="AX39" s="22"/>
      <c r="AY39" s="22"/>
      <c r="AZ39" s="22"/>
      <c r="BA39" s="22"/>
      <c r="BB39" s="20">
        <f t="shared" si="14"/>
        <v>0</v>
      </c>
      <c r="BC39" s="22"/>
      <c r="BD39" s="22">
        <v>35</v>
      </c>
      <c r="BE39" s="20">
        <v>11.666666666666666</v>
      </c>
      <c r="BF39" s="22"/>
      <c r="BG39" s="22"/>
      <c r="BH39" s="20"/>
      <c r="BI39" s="22"/>
      <c r="BJ39" s="22"/>
      <c r="BK39" s="22"/>
      <c r="BL39" s="22"/>
      <c r="BM39" s="22"/>
      <c r="BN39" s="20">
        <v>0</v>
      </c>
      <c r="BO39" s="22">
        <v>0</v>
      </c>
      <c r="BP39" s="22"/>
      <c r="BQ39" s="22"/>
      <c r="BR39" s="22"/>
      <c r="BS39" s="34"/>
      <c r="BT39" s="22"/>
      <c r="BU39" s="22"/>
      <c r="BV39" s="44"/>
      <c r="BW39" s="20">
        <v>0</v>
      </c>
      <c r="BX39" s="22"/>
      <c r="BY39" s="22"/>
      <c r="BZ39" s="20">
        <f t="shared" si="5"/>
        <v>3917</v>
      </c>
      <c r="CA39" s="20">
        <f t="shared" si="6"/>
        <v>1305.6666666666667</v>
      </c>
      <c r="CB39" s="20">
        <f t="shared" si="7"/>
        <v>1276.3</v>
      </c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0">
        <f t="shared" si="17"/>
        <v>0</v>
      </c>
      <c r="CP39" s="20">
        <f t="shared" si="17"/>
        <v>0</v>
      </c>
      <c r="CQ39" s="20">
        <f t="shared" si="17"/>
        <v>0</v>
      </c>
      <c r="CR39" s="22"/>
      <c r="CS39" s="22"/>
      <c r="CT39" s="14">
        <f t="shared" si="16"/>
        <v>1276.3</v>
      </c>
    </row>
    <row r="40" spans="2:98" s="23" customFormat="1" ht="18" customHeight="1">
      <c r="B40" s="42">
        <v>29</v>
      </c>
      <c r="C40" s="47" t="s">
        <v>62</v>
      </c>
      <c r="D40" s="22">
        <v>3.4</v>
      </c>
      <c r="E40" s="22">
        <v>74.5</v>
      </c>
      <c r="F40" s="20">
        <f t="shared" si="0"/>
        <v>6670</v>
      </c>
      <c r="G40" s="20">
        <f t="shared" si="0"/>
        <v>1540</v>
      </c>
      <c r="H40" s="20">
        <f t="shared" si="0"/>
        <v>1209.9</v>
      </c>
      <c r="I40" s="20">
        <f t="shared" si="8"/>
        <v>78.56493506493507</v>
      </c>
      <c r="J40" s="20">
        <f t="shared" si="1"/>
        <v>3170</v>
      </c>
      <c r="K40" s="20">
        <f t="shared" si="2"/>
        <v>373.33333333333326</v>
      </c>
      <c r="L40" s="20">
        <f t="shared" si="3"/>
        <v>43.200000000000045</v>
      </c>
      <c r="M40" s="20">
        <f t="shared" si="9"/>
        <v>11.571428571428585</v>
      </c>
      <c r="N40" s="22"/>
      <c r="O40" s="20">
        <v>0</v>
      </c>
      <c r="P40" s="22"/>
      <c r="Q40" s="21" t="e">
        <f t="shared" si="10"/>
        <v>#DIV/0!</v>
      </c>
      <c r="R40" s="34">
        <v>880</v>
      </c>
      <c r="S40" s="20">
        <v>293.3333333333333</v>
      </c>
      <c r="T40" s="20"/>
      <c r="U40" s="21">
        <f t="shared" si="11"/>
        <v>0</v>
      </c>
      <c r="V40" s="22">
        <v>0</v>
      </c>
      <c r="W40" s="22">
        <v>241.8</v>
      </c>
      <c r="X40" s="22">
        <v>70</v>
      </c>
      <c r="Y40" s="35">
        <v>350</v>
      </c>
      <c r="Z40" s="20">
        <v>66.66666666666667</v>
      </c>
      <c r="AA40" s="20">
        <v>43.2</v>
      </c>
      <c r="AB40" s="21">
        <f t="shared" si="12"/>
        <v>64.8</v>
      </c>
      <c r="AC40" s="22">
        <v>0</v>
      </c>
      <c r="AD40" s="22">
        <v>0</v>
      </c>
      <c r="AE40" s="43">
        <v>0</v>
      </c>
      <c r="AF40" s="34">
        <v>40</v>
      </c>
      <c r="AG40" s="20">
        <v>13.333333333333334</v>
      </c>
      <c r="AH40" s="22"/>
      <c r="AI40" s="22"/>
      <c r="AJ40" s="20">
        <f t="shared" si="4"/>
        <v>0</v>
      </c>
      <c r="AK40" s="22"/>
      <c r="AL40" s="22"/>
      <c r="AM40" s="22"/>
      <c r="AN40" s="22"/>
      <c r="AO40" s="22"/>
      <c r="AP40" s="22"/>
      <c r="AQ40" s="22"/>
      <c r="AR40" s="34">
        <v>3500</v>
      </c>
      <c r="AS40" s="20">
        <f t="shared" si="13"/>
        <v>1166.6666666666667</v>
      </c>
      <c r="AT40" s="22">
        <v>1166.7</v>
      </c>
      <c r="AU40" s="22"/>
      <c r="AV40" s="22"/>
      <c r="AW40" s="22"/>
      <c r="AX40" s="22"/>
      <c r="AY40" s="22"/>
      <c r="AZ40" s="22"/>
      <c r="BA40" s="22"/>
      <c r="BB40" s="20">
        <f t="shared" si="14"/>
        <v>0</v>
      </c>
      <c r="BC40" s="22"/>
      <c r="BD40" s="22">
        <v>550</v>
      </c>
      <c r="BE40" s="20">
        <v>0</v>
      </c>
      <c r="BF40" s="22"/>
      <c r="BG40" s="22"/>
      <c r="BH40" s="20"/>
      <c r="BI40" s="22"/>
      <c r="BJ40" s="22"/>
      <c r="BK40" s="22"/>
      <c r="BL40" s="22"/>
      <c r="BM40" s="22"/>
      <c r="BN40" s="20">
        <v>0</v>
      </c>
      <c r="BO40" s="22">
        <v>0</v>
      </c>
      <c r="BP40" s="22"/>
      <c r="BQ40" s="22"/>
      <c r="BR40" s="22"/>
      <c r="BS40" s="34"/>
      <c r="BT40" s="22"/>
      <c r="BU40" s="22"/>
      <c r="BV40" s="44">
        <v>1350</v>
      </c>
      <c r="BW40" s="20">
        <v>0</v>
      </c>
      <c r="BX40" s="22"/>
      <c r="BY40" s="22"/>
      <c r="BZ40" s="20">
        <f t="shared" si="5"/>
        <v>6670</v>
      </c>
      <c r="CA40" s="20">
        <f t="shared" si="6"/>
        <v>1540</v>
      </c>
      <c r="CB40" s="20">
        <f t="shared" si="7"/>
        <v>1209.9</v>
      </c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0">
        <f t="shared" si="17"/>
        <v>0</v>
      </c>
      <c r="CP40" s="20">
        <f t="shared" si="17"/>
        <v>0</v>
      </c>
      <c r="CQ40" s="20">
        <f t="shared" si="17"/>
        <v>0</v>
      </c>
      <c r="CR40" s="22">
        <v>-673.9</v>
      </c>
      <c r="CS40" s="22"/>
      <c r="CT40" s="14">
        <f>+CS40+CB40+CR40</f>
        <v>536.0000000000001</v>
      </c>
    </row>
    <row r="41" spans="2:98" s="23" customFormat="1" ht="18" customHeight="1">
      <c r="B41" s="42">
        <v>30</v>
      </c>
      <c r="C41" s="47" t="s">
        <v>63</v>
      </c>
      <c r="D41" s="22">
        <v>91.5</v>
      </c>
      <c r="E41" s="22">
        <v>329.4</v>
      </c>
      <c r="F41" s="20">
        <f t="shared" si="0"/>
        <v>8841.1</v>
      </c>
      <c r="G41" s="20">
        <f t="shared" si="0"/>
        <v>2947.0333333333338</v>
      </c>
      <c r="H41" s="20">
        <f t="shared" si="0"/>
        <v>2693.6</v>
      </c>
      <c r="I41" s="20">
        <f t="shared" si="8"/>
        <v>91.40039135401702</v>
      </c>
      <c r="J41" s="20">
        <f t="shared" si="1"/>
        <v>1702</v>
      </c>
      <c r="K41" s="20">
        <f t="shared" si="2"/>
        <v>567.3333333333335</v>
      </c>
      <c r="L41" s="20">
        <f t="shared" si="3"/>
        <v>313.7999999999997</v>
      </c>
      <c r="M41" s="20">
        <f t="shared" si="9"/>
        <v>55.31139835487655</v>
      </c>
      <c r="N41" s="22"/>
      <c r="O41" s="20">
        <v>0</v>
      </c>
      <c r="P41" s="22"/>
      <c r="Q41" s="21" t="e">
        <f t="shared" si="10"/>
        <v>#DIV/0!</v>
      </c>
      <c r="R41" s="34">
        <v>600</v>
      </c>
      <c r="S41" s="20">
        <v>200</v>
      </c>
      <c r="T41" s="20">
        <v>203.8</v>
      </c>
      <c r="U41" s="21">
        <f t="shared" si="11"/>
        <v>101.9</v>
      </c>
      <c r="V41" s="22">
        <v>0</v>
      </c>
      <c r="W41" s="22">
        <v>0</v>
      </c>
      <c r="X41" s="22">
        <v>0</v>
      </c>
      <c r="Y41" s="35">
        <v>282</v>
      </c>
      <c r="Z41" s="20">
        <v>94</v>
      </c>
      <c r="AA41" s="20">
        <v>36.3</v>
      </c>
      <c r="AB41" s="21">
        <f t="shared" si="12"/>
        <v>38.61702127659574</v>
      </c>
      <c r="AC41" s="22">
        <v>426.2</v>
      </c>
      <c r="AD41" s="22">
        <v>796.1</v>
      </c>
      <c r="AE41" s="43">
        <v>121.4</v>
      </c>
      <c r="AF41" s="34">
        <v>20</v>
      </c>
      <c r="AG41" s="20">
        <v>6.666666666666667</v>
      </c>
      <c r="AH41" s="22"/>
      <c r="AI41" s="22"/>
      <c r="AJ41" s="20">
        <f t="shared" si="4"/>
        <v>0</v>
      </c>
      <c r="AK41" s="22"/>
      <c r="AL41" s="22"/>
      <c r="AM41" s="22"/>
      <c r="AN41" s="22"/>
      <c r="AO41" s="22"/>
      <c r="AP41" s="22"/>
      <c r="AQ41" s="22"/>
      <c r="AR41" s="34">
        <v>7139.1</v>
      </c>
      <c r="AS41" s="20">
        <f t="shared" si="13"/>
        <v>2379.7000000000003</v>
      </c>
      <c r="AT41" s="22">
        <v>2379.8</v>
      </c>
      <c r="AU41" s="22"/>
      <c r="AV41" s="22"/>
      <c r="AW41" s="22"/>
      <c r="AX41" s="22"/>
      <c r="AY41" s="22"/>
      <c r="AZ41" s="22"/>
      <c r="BA41" s="22"/>
      <c r="BB41" s="20">
        <f t="shared" si="14"/>
        <v>0</v>
      </c>
      <c r="BC41" s="22"/>
      <c r="BD41" s="22">
        <v>430</v>
      </c>
      <c r="BE41" s="20">
        <v>143.33333333333334</v>
      </c>
      <c r="BF41" s="22">
        <v>73.7</v>
      </c>
      <c r="BG41" s="22"/>
      <c r="BH41" s="20"/>
      <c r="BI41" s="22"/>
      <c r="BJ41" s="22"/>
      <c r="BK41" s="22"/>
      <c r="BL41" s="22"/>
      <c r="BM41" s="22">
        <v>370</v>
      </c>
      <c r="BN41" s="20">
        <v>123.33333333333333</v>
      </c>
      <c r="BO41" s="22">
        <v>0</v>
      </c>
      <c r="BP41" s="22"/>
      <c r="BQ41" s="22"/>
      <c r="BR41" s="22"/>
      <c r="BS41" s="34"/>
      <c r="BT41" s="22"/>
      <c r="BU41" s="22"/>
      <c r="BV41" s="44"/>
      <c r="BW41" s="20">
        <v>0</v>
      </c>
      <c r="BX41" s="22"/>
      <c r="BY41" s="22"/>
      <c r="BZ41" s="20">
        <f t="shared" si="5"/>
        <v>8841.1</v>
      </c>
      <c r="CA41" s="20">
        <f t="shared" si="6"/>
        <v>2947.0333333333338</v>
      </c>
      <c r="CB41" s="20">
        <f t="shared" si="7"/>
        <v>2693.6</v>
      </c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0">
        <f t="shared" si="17"/>
        <v>0</v>
      </c>
      <c r="CP41" s="20">
        <f t="shared" si="17"/>
        <v>0</v>
      </c>
      <c r="CQ41" s="20">
        <f t="shared" si="17"/>
        <v>0</v>
      </c>
      <c r="CR41" s="22"/>
      <c r="CS41" s="22"/>
      <c r="CT41" s="14">
        <f t="shared" si="16"/>
        <v>2693.6</v>
      </c>
    </row>
    <row r="42" spans="2:99" s="23" customFormat="1" ht="18" customHeight="1">
      <c r="B42" s="42">
        <v>31</v>
      </c>
      <c r="C42" s="47" t="s">
        <v>64</v>
      </c>
      <c r="D42" s="22">
        <v>4732.4</v>
      </c>
      <c r="E42" s="22">
        <v>5779.1</v>
      </c>
      <c r="F42" s="20">
        <f t="shared" si="0"/>
        <v>100128.5</v>
      </c>
      <c r="G42" s="20">
        <f t="shared" si="0"/>
        <v>30352.8</v>
      </c>
      <c r="H42" s="20">
        <f t="shared" si="0"/>
        <v>30433.7</v>
      </c>
      <c r="I42" s="20">
        <f t="shared" si="8"/>
        <v>100.26653224743683</v>
      </c>
      <c r="J42" s="20">
        <f t="shared" si="1"/>
        <v>29390.300000000003</v>
      </c>
      <c r="K42" s="20">
        <f t="shared" si="2"/>
        <v>6900.000000000002</v>
      </c>
      <c r="L42" s="20">
        <f t="shared" si="3"/>
        <v>6980.9</v>
      </c>
      <c r="M42" s="20">
        <f t="shared" si="9"/>
        <v>101.1724637681159</v>
      </c>
      <c r="N42" s="22">
        <v>3000</v>
      </c>
      <c r="O42" s="20">
        <v>350</v>
      </c>
      <c r="P42" s="46">
        <v>750</v>
      </c>
      <c r="Q42" s="21">
        <f t="shared" si="10"/>
        <v>214.28571428571428</v>
      </c>
      <c r="R42" s="34">
        <v>800</v>
      </c>
      <c r="S42" s="20">
        <v>50</v>
      </c>
      <c r="T42" s="20">
        <v>212.2</v>
      </c>
      <c r="U42" s="21">
        <f t="shared" si="11"/>
        <v>424.4</v>
      </c>
      <c r="V42" s="22">
        <v>331.5</v>
      </c>
      <c r="W42" s="22">
        <v>0</v>
      </c>
      <c r="X42" s="22">
        <v>95.4</v>
      </c>
      <c r="Y42" s="35">
        <v>11000</v>
      </c>
      <c r="Z42" s="20">
        <v>2000</v>
      </c>
      <c r="AA42" s="20">
        <v>3023.1</v>
      </c>
      <c r="AB42" s="21">
        <f t="shared" si="12"/>
        <v>151.155</v>
      </c>
      <c r="AC42" s="22">
        <v>0</v>
      </c>
      <c r="AD42" s="22">
        <v>0</v>
      </c>
      <c r="AE42" s="43">
        <v>0</v>
      </c>
      <c r="AF42" s="34">
        <v>3160</v>
      </c>
      <c r="AG42" s="20">
        <v>1053.3333333333333</v>
      </c>
      <c r="AH42" s="22">
        <v>1029.3</v>
      </c>
      <c r="AI42" s="22">
        <v>3000</v>
      </c>
      <c r="AJ42" s="20">
        <f t="shared" si="4"/>
        <v>1000</v>
      </c>
      <c r="AK42" s="22">
        <v>426</v>
      </c>
      <c r="AL42" s="22"/>
      <c r="AM42" s="22"/>
      <c r="AN42" s="22"/>
      <c r="AO42" s="22"/>
      <c r="AP42" s="22"/>
      <c r="AQ42" s="22"/>
      <c r="AR42" s="34">
        <v>68212.2</v>
      </c>
      <c r="AS42" s="20">
        <f t="shared" si="13"/>
        <v>22737.399999999998</v>
      </c>
      <c r="AT42" s="22">
        <v>22737.4</v>
      </c>
      <c r="AU42" s="22"/>
      <c r="AV42" s="22"/>
      <c r="AW42" s="22"/>
      <c r="AX42" s="22"/>
      <c r="AY42" s="22"/>
      <c r="AZ42" s="22"/>
      <c r="BA42" s="22">
        <v>1800</v>
      </c>
      <c r="BB42" s="20">
        <f t="shared" si="14"/>
        <v>600</v>
      </c>
      <c r="BC42" s="22">
        <f>290+81</f>
        <v>371</v>
      </c>
      <c r="BD42" s="22">
        <v>1150</v>
      </c>
      <c r="BE42" s="20">
        <v>90</v>
      </c>
      <c r="BF42" s="22">
        <v>177</v>
      </c>
      <c r="BG42" s="22"/>
      <c r="BH42" s="20"/>
      <c r="BI42" s="22"/>
      <c r="BJ42" s="22"/>
      <c r="BK42" s="22"/>
      <c r="BL42" s="22"/>
      <c r="BM42" s="22">
        <v>480.3</v>
      </c>
      <c r="BN42" s="20">
        <v>90</v>
      </c>
      <c r="BO42" s="22">
        <v>90</v>
      </c>
      <c r="BP42" s="22"/>
      <c r="BQ42" s="22"/>
      <c r="BR42" s="22"/>
      <c r="BS42" s="34">
        <v>2526</v>
      </c>
      <c r="BT42" s="22">
        <v>715.4</v>
      </c>
      <c r="BU42" s="22">
        <v>715.4</v>
      </c>
      <c r="BV42" s="44">
        <v>5000</v>
      </c>
      <c r="BW42" s="20">
        <v>1666.6666666666667</v>
      </c>
      <c r="BX42" s="22">
        <v>902.3</v>
      </c>
      <c r="BY42" s="22">
        <v>500</v>
      </c>
      <c r="BZ42" s="20">
        <f t="shared" si="5"/>
        <v>100128.5</v>
      </c>
      <c r="CA42" s="20">
        <f t="shared" si="6"/>
        <v>30352.8</v>
      </c>
      <c r="CB42" s="20">
        <f t="shared" si="7"/>
        <v>30433.7</v>
      </c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0">
        <f t="shared" si="17"/>
        <v>0</v>
      </c>
      <c r="CP42" s="20">
        <f t="shared" si="17"/>
        <v>0</v>
      </c>
      <c r="CQ42" s="20">
        <f t="shared" si="17"/>
        <v>0</v>
      </c>
      <c r="CR42" s="22"/>
      <c r="CS42" s="22">
        <v>5284.7</v>
      </c>
      <c r="CT42" s="14">
        <f>+CS42+CB42+CQ42</f>
        <v>35718.4</v>
      </c>
      <c r="CU42" s="14">
        <f>+CT42-62000</f>
        <v>-26281.6</v>
      </c>
    </row>
    <row r="43" spans="2:98" s="23" customFormat="1" ht="18" customHeight="1">
      <c r="B43" s="42">
        <v>32</v>
      </c>
      <c r="C43" s="47" t="s">
        <v>65</v>
      </c>
      <c r="D43" s="22">
        <v>27.2</v>
      </c>
      <c r="E43" s="22">
        <v>117.1</v>
      </c>
      <c r="F43" s="20">
        <f t="shared" si="0"/>
        <v>5770</v>
      </c>
      <c r="G43" s="20">
        <f t="shared" si="0"/>
        <v>1856.6666666666667</v>
      </c>
      <c r="H43" s="20">
        <f t="shared" si="0"/>
        <v>1466.9</v>
      </c>
      <c r="I43" s="20">
        <f t="shared" si="8"/>
        <v>79.00718132854578</v>
      </c>
      <c r="J43" s="20">
        <f t="shared" si="1"/>
        <v>2270</v>
      </c>
      <c r="K43" s="20">
        <f t="shared" si="2"/>
        <v>690</v>
      </c>
      <c r="L43" s="20">
        <f t="shared" si="3"/>
        <v>300.20000000000005</v>
      </c>
      <c r="M43" s="20">
        <f t="shared" si="9"/>
        <v>43.5072463768116</v>
      </c>
      <c r="N43" s="22"/>
      <c r="O43" s="20">
        <v>0</v>
      </c>
      <c r="P43" s="22"/>
      <c r="Q43" s="21" t="e">
        <f t="shared" si="10"/>
        <v>#DIV/0!</v>
      </c>
      <c r="R43" s="34">
        <v>1300</v>
      </c>
      <c r="S43" s="20">
        <v>433.3333333333333</v>
      </c>
      <c r="T43" s="20">
        <v>126</v>
      </c>
      <c r="U43" s="21">
        <f t="shared" si="11"/>
        <v>29.076923076923077</v>
      </c>
      <c r="V43" s="22">
        <v>434.2</v>
      </c>
      <c r="W43" s="48">
        <v>562.8</v>
      </c>
      <c r="X43" s="22">
        <v>187</v>
      </c>
      <c r="Y43" s="35">
        <v>150</v>
      </c>
      <c r="Z43" s="20">
        <v>50</v>
      </c>
      <c r="AA43" s="20">
        <v>94.2</v>
      </c>
      <c r="AB43" s="21">
        <f t="shared" si="12"/>
        <v>188.4</v>
      </c>
      <c r="AC43" s="22">
        <v>0</v>
      </c>
      <c r="AD43" s="22">
        <v>0</v>
      </c>
      <c r="AE43" s="43">
        <v>0</v>
      </c>
      <c r="AF43" s="34">
        <v>20</v>
      </c>
      <c r="AG43" s="20">
        <v>6.666666666666667</v>
      </c>
      <c r="AH43" s="22">
        <v>5</v>
      </c>
      <c r="AI43" s="22"/>
      <c r="AJ43" s="20">
        <f t="shared" si="4"/>
        <v>0</v>
      </c>
      <c r="AK43" s="22"/>
      <c r="AL43" s="22"/>
      <c r="AM43" s="22"/>
      <c r="AN43" s="22"/>
      <c r="AO43" s="22"/>
      <c r="AP43" s="22"/>
      <c r="AQ43" s="22"/>
      <c r="AR43" s="34">
        <v>3500</v>
      </c>
      <c r="AS43" s="20">
        <f t="shared" si="13"/>
        <v>1166.6666666666667</v>
      </c>
      <c r="AT43" s="22">
        <v>1166.7</v>
      </c>
      <c r="AU43" s="22"/>
      <c r="AV43" s="22"/>
      <c r="AW43" s="22"/>
      <c r="AX43" s="22"/>
      <c r="AY43" s="22"/>
      <c r="AZ43" s="22"/>
      <c r="BA43" s="22"/>
      <c r="BB43" s="20">
        <f t="shared" si="14"/>
        <v>0</v>
      </c>
      <c r="BC43" s="22"/>
      <c r="BD43" s="22">
        <v>800</v>
      </c>
      <c r="BE43" s="20">
        <v>200</v>
      </c>
      <c r="BF43" s="22">
        <v>75</v>
      </c>
      <c r="BG43" s="22"/>
      <c r="BH43" s="20"/>
      <c r="BI43" s="22"/>
      <c r="BJ43" s="22"/>
      <c r="BK43" s="22"/>
      <c r="BL43" s="22"/>
      <c r="BM43" s="22"/>
      <c r="BN43" s="20">
        <v>0</v>
      </c>
      <c r="BO43" s="22">
        <v>0</v>
      </c>
      <c r="BP43" s="22"/>
      <c r="BQ43" s="22"/>
      <c r="BR43" s="22"/>
      <c r="BS43" s="34">
        <v>0</v>
      </c>
      <c r="BT43" s="22"/>
      <c r="BU43" s="22"/>
      <c r="BV43" s="44">
        <v>0</v>
      </c>
      <c r="BW43" s="20">
        <v>0</v>
      </c>
      <c r="BX43" s="22"/>
      <c r="BY43" s="22"/>
      <c r="BZ43" s="20">
        <f t="shared" si="5"/>
        <v>5770</v>
      </c>
      <c r="CA43" s="20">
        <f t="shared" si="6"/>
        <v>1856.6666666666667</v>
      </c>
      <c r="CB43" s="20">
        <f t="shared" si="7"/>
        <v>1466.9</v>
      </c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0">
        <f t="shared" si="17"/>
        <v>0</v>
      </c>
      <c r="CP43" s="20">
        <f t="shared" si="17"/>
        <v>0</v>
      </c>
      <c r="CQ43" s="20">
        <f t="shared" si="17"/>
        <v>0</v>
      </c>
      <c r="CR43" s="22"/>
      <c r="CS43" s="22"/>
      <c r="CT43" s="14">
        <f t="shared" si="16"/>
        <v>1466.9</v>
      </c>
    </row>
    <row r="44" spans="2:99" s="23" customFormat="1" ht="18" customHeight="1">
      <c r="B44" s="42">
        <v>33</v>
      </c>
      <c r="C44" s="47" t="s">
        <v>66</v>
      </c>
      <c r="D44" s="22">
        <v>5682.9</v>
      </c>
      <c r="E44" s="22">
        <v>6639.5</v>
      </c>
      <c r="F44" s="20">
        <f t="shared" si="0"/>
        <v>25231.5</v>
      </c>
      <c r="G44" s="20">
        <f t="shared" si="0"/>
        <v>8318.833333333334</v>
      </c>
      <c r="H44" s="20">
        <f t="shared" si="0"/>
        <v>6978.8</v>
      </c>
      <c r="I44" s="20">
        <f t="shared" si="8"/>
        <v>83.89157133412137</v>
      </c>
      <c r="J44" s="20">
        <f t="shared" si="1"/>
        <v>7314.799999999999</v>
      </c>
      <c r="K44" s="20">
        <f t="shared" si="2"/>
        <v>2346.6000000000004</v>
      </c>
      <c r="L44" s="20">
        <f t="shared" si="3"/>
        <v>1006.5</v>
      </c>
      <c r="M44" s="20">
        <f t="shared" si="9"/>
        <v>42.89184351828176</v>
      </c>
      <c r="N44" s="22">
        <v>258</v>
      </c>
      <c r="O44" s="20">
        <v>86</v>
      </c>
      <c r="P44" s="22">
        <v>64.5</v>
      </c>
      <c r="Q44" s="21">
        <f t="shared" si="10"/>
        <v>75</v>
      </c>
      <c r="R44" s="34">
        <v>1961</v>
      </c>
      <c r="S44" s="20">
        <v>653.6666666666666</v>
      </c>
      <c r="T44" s="20">
        <v>120.3</v>
      </c>
      <c r="U44" s="21">
        <f t="shared" si="11"/>
        <v>18.403875573686896</v>
      </c>
      <c r="V44" s="22">
        <v>2343.3</v>
      </c>
      <c r="W44" s="22">
        <v>985.5</v>
      </c>
      <c r="X44" s="22">
        <v>376</v>
      </c>
      <c r="Y44" s="35">
        <v>1845.8</v>
      </c>
      <c r="Z44" s="20">
        <v>615.2666666666667</v>
      </c>
      <c r="AA44" s="20">
        <v>470.7</v>
      </c>
      <c r="AB44" s="21">
        <f t="shared" si="12"/>
        <v>76.50341315418788</v>
      </c>
      <c r="AC44" s="22">
        <v>1925</v>
      </c>
      <c r="AD44" s="22">
        <v>1245</v>
      </c>
      <c r="AE44" s="43">
        <v>236.8</v>
      </c>
      <c r="AF44" s="34">
        <v>700</v>
      </c>
      <c r="AG44" s="20">
        <v>233.33333333333334</v>
      </c>
      <c r="AH44" s="22"/>
      <c r="AI44" s="22"/>
      <c r="AJ44" s="20">
        <f t="shared" si="4"/>
        <v>0</v>
      </c>
      <c r="AK44" s="22"/>
      <c r="AL44" s="22"/>
      <c r="AM44" s="22"/>
      <c r="AN44" s="22"/>
      <c r="AO44" s="22"/>
      <c r="AP44" s="22"/>
      <c r="AQ44" s="22"/>
      <c r="AR44" s="34">
        <v>17916.7</v>
      </c>
      <c r="AS44" s="20">
        <f t="shared" si="13"/>
        <v>5972.233333333334</v>
      </c>
      <c r="AT44" s="22">
        <v>5972.3</v>
      </c>
      <c r="AU44" s="22"/>
      <c r="AV44" s="22"/>
      <c r="AW44" s="22"/>
      <c r="AX44" s="22"/>
      <c r="AY44" s="22"/>
      <c r="AZ44" s="22"/>
      <c r="BA44" s="22">
        <v>600</v>
      </c>
      <c r="BB44" s="20">
        <f t="shared" si="14"/>
        <v>200</v>
      </c>
      <c r="BC44" s="22">
        <v>20</v>
      </c>
      <c r="BD44" s="22">
        <v>1100</v>
      </c>
      <c r="BE44" s="20">
        <v>275</v>
      </c>
      <c r="BF44" s="22">
        <v>261</v>
      </c>
      <c r="BG44" s="22"/>
      <c r="BH44" s="20"/>
      <c r="BI44" s="22"/>
      <c r="BJ44" s="22"/>
      <c r="BK44" s="22"/>
      <c r="BL44" s="22"/>
      <c r="BM44" s="22"/>
      <c r="BN44" s="20">
        <v>0</v>
      </c>
      <c r="BO44" s="22">
        <v>0</v>
      </c>
      <c r="BP44" s="22"/>
      <c r="BQ44" s="22"/>
      <c r="BR44" s="22"/>
      <c r="BS44" s="34"/>
      <c r="BT44" s="22"/>
      <c r="BU44" s="22"/>
      <c r="BV44" s="44">
        <v>850</v>
      </c>
      <c r="BW44" s="20">
        <v>283.3333333333333</v>
      </c>
      <c r="BX44" s="22">
        <v>70</v>
      </c>
      <c r="BY44" s="22"/>
      <c r="BZ44" s="20">
        <f t="shared" si="5"/>
        <v>25231.5</v>
      </c>
      <c r="CA44" s="20">
        <f t="shared" si="6"/>
        <v>8318.833333333334</v>
      </c>
      <c r="CB44" s="20">
        <f t="shared" si="7"/>
        <v>6978.8</v>
      </c>
      <c r="CC44" s="46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0">
        <f t="shared" si="17"/>
        <v>0</v>
      </c>
      <c r="CP44" s="20">
        <f t="shared" si="17"/>
        <v>0</v>
      </c>
      <c r="CQ44" s="20">
        <f t="shared" si="17"/>
        <v>0</v>
      </c>
      <c r="CR44" s="22"/>
      <c r="CS44" s="22">
        <v>2707.4</v>
      </c>
      <c r="CT44" s="14">
        <f t="shared" si="16"/>
        <v>9686.2</v>
      </c>
      <c r="CU44" s="14"/>
    </row>
    <row r="45" spans="2:98" s="23" customFormat="1" ht="18" customHeight="1">
      <c r="B45" s="42">
        <v>34</v>
      </c>
      <c r="C45" s="47" t="s">
        <v>67</v>
      </c>
      <c r="D45" s="22">
        <v>47.5</v>
      </c>
      <c r="E45" s="22">
        <v>555.1</v>
      </c>
      <c r="F45" s="20">
        <f t="shared" si="0"/>
        <v>4343</v>
      </c>
      <c r="G45" s="20">
        <f t="shared" si="0"/>
        <v>1447.6666666666667</v>
      </c>
      <c r="H45" s="20">
        <f t="shared" si="0"/>
        <v>1328.8</v>
      </c>
      <c r="I45" s="20">
        <f t="shared" si="8"/>
        <v>91.78908588533271</v>
      </c>
      <c r="J45" s="20">
        <f t="shared" si="1"/>
        <v>843</v>
      </c>
      <c r="K45" s="20">
        <f t="shared" si="2"/>
        <v>281</v>
      </c>
      <c r="L45" s="20">
        <f t="shared" si="3"/>
        <v>162.0999999999999</v>
      </c>
      <c r="M45" s="20">
        <f t="shared" si="9"/>
        <v>57.68683274021349</v>
      </c>
      <c r="N45" s="22"/>
      <c r="O45" s="20">
        <v>0</v>
      </c>
      <c r="P45" s="22"/>
      <c r="Q45" s="21" t="e">
        <f t="shared" si="10"/>
        <v>#DIV/0!</v>
      </c>
      <c r="R45" s="34">
        <v>548</v>
      </c>
      <c r="S45" s="20">
        <v>182.66666666666666</v>
      </c>
      <c r="T45" s="20">
        <v>132.9</v>
      </c>
      <c r="U45" s="21">
        <f t="shared" si="11"/>
        <v>72.75547445255475</v>
      </c>
      <c r="V45" s="22">
        <v>379</v>
      </c>
      <c r="W45" s="22">
        <v>744.4</v>
      </c>
      <c r="X45" s="22">
        <v>51</v>
      </c>
      <c r="Y45" s="35">
        <v>95</v>
      </c>
      <c r="Z45" s="20">
        <v>31.666666666666668</v>
      </c>
      <c r="AA45" s="20">
        <v>29.2</v>
      </c>
      <c r="AB45" s="21">
        <f t="shared" si="12"/>
        <v>92.21052631578947</v>
      </c>
      <c r="AC45" s="22">
        <v>178.4</v>
      </c>
      <c r="AD45" s="22">
        <v>0</v>
      </c>
      <c r="AE45" s="43">
        <v>12</v>
      </c>
      <c r="AF45" s="34"/>
      <c r="AG45" s="20">
        <v>0</v>
      </c>
      <c r="AH45" s="22"/>
      <c r="AI45" s="22"/>
      <c r="AJ45" s="20">
        <f t="shared" si="4"/>
        <v>0</v>
      </c>
      <c r="AK45" s="22"/>
      <c r="AL45" s="22"/>
      <c r="AM45" s="22"/>
      <c r="AN45" s="22"/>
      <c r="AO45" s="22"/>
      <c r="AP45" s="22"/>
      <c r="AQ45" s="22"/>
      <c r="AR45" s="34">
        <v>3500</v>
      </c>
      <c r="AS45" s="20">
        <f t="shared" si="13"/>
        <v>1166.6666666666667</v>
      </c>
      <c r="AT45" s="22">
        <v>1166.7</v>
      </c>
      <c r="AU45" s="22"/>
      <c r="AV45" s="22"/>
      <c r="AW45" s="22"/>
      <c r="AX45" s="22"/>
      <c r="AY45" s="22"/>
      <c r="AZ45" s="22"/>
      <c r="BA45" s="22"/>
      <c r="BB45" s="20">
        <f t="shared" si="14"/>
        <v>0</v>
      </c>
      <c r="BC45" s="22"/>
      <c r="BD45" s="22"/>
      <c r="BE45" s="20">
        <v>0</v>
      </c>
      <c r="BF45" s="22"/>
      <c r="BG45" s="22"/>
      <c r="BH45" s="20"/>
      <c r="BI45" s="22"/>
      <c r="BJ45" s="22"/>
      <c r="BK45" s="22"/>
      <c r="BL45" s="22"/>
      <c r="BM45" s="22"/>
      <c r="BN45" s="20">
        <v>0</v>
      </c>
      <c r="BO45" s="22">
        <v>0</v>
      </c>
      <c r="BP45" s="22"/>
      <c r="BQ45" s="22"/>
      <c r="BR45" s="22"/>
      <c r="BS45" s="34"/>
      <c r="BT45" s="22"/>
      <c r="BU45" s="22"/>
      <c r="BV45" s="44">
        <v>200</v>
      </c>
      <c r="BW45" s="20">
        <v>66.66666666666667</v>
      </c>
      <c r="BX45" s="22"/>
      <c r="BY45" s="22"/>
      <c r="BZ45" s="20">
        <f t="shared" si="5"/>
        <v>4343</v>
      </c>
      <c r="CA45" s="20">
        <f t="shared" si="6"/>
        <v>1447.6666666666667</v>
      </c>
      <c r="CB45" s="20">
        <f t="shared" si="7"/>
        <v>1328.8</v>
      </c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0">
        <f t="shared" si="17"/>
        <v>0</v>
      </c>
      <c r="CP45" s="20">
        <f t="shared" si="17"/>
        <v>0</v>
      </c>
      <c r="CQ45" s="20">
        <f t="shared" si="17"/>
        <v>0</v>
      </c>
      <c r="CR45" s="22"/>
      <c r="CS45" s="22"/>
      <c r="CT45" s="14">
        <f t="shared" si="16"/>
        <v>1328.8</v>
      </c>
    </row>
    <row r="46" spans="2:98" s="23" customFormat="1" ht="18" customHeight="1">
      <c r="B46" s="42">
        <v>35</v>
      </c>
      <c r="C46" s="47" t="s">
        <v>68</v>
      </c>
      <c r="D46" s="22">
        <v>574.5</v>
      </c>
      <c r="E46" s="22">
        <v>370.1</v>
      </c>
      <c r="F46" s="20">
        <f t="shared" si="0"/>
        <v>5604.299999999999</v>
      </c>
      <c r="G46" s="20">
        <f t="shared" si="0"/>
        <v>1868.1</v>
      </c>
      <c r="H46" s="20">
        <f t="shared" si="0"/>
        <v>1523.2</v>
      </c>
      <c r="I46" s="20">
        <f t="shared" si="8"/>
        <v>81.53739093196296</v>
      </c>
      <c r="J46" s="20">
        <f t="shared" si="1"/>
        <v>2105.0999999999995</v>
      </c>
      <c r="K46" s="20">
        <f t="shared" si="2"/>
        <v>701.7</v>
      </c>
      <c r="L46" s="20">
        <f t="shared" si="3"/>
        <v>356.79999999999995</v>
      </c>
      <c r="M46" s="20">
        <f t="shared" si="9"/>
        <v>50.847940715405436</v>
      </c>
      <c r="N46" s="22"/>
      <c r="O46" s="20">
        <v>0</v>
      </c>
      <c r="P46" s="22"/>
      <c r="Q46" s="21" t="e">
        <f t="shared" si="10"/>
        <v>#DIV/0!</v>
      </c>
      <c r="R46" s="34">
        <v>1105</v>
      </c>
      <c r="S46" s="20">
        <v>368.3333333333333</v>
      </c>
      <c r="T46" s="20">
        <v>156.2</v>
      </c>
      <c r="U46" s="21">
        <f t="shared" si="11"/>
        <v>42.40723981900452</v>
      </c>
      <c r="V46" s="22">
        <v>875.3</v>
      </c>
      <c r="W46" s="22">
        <v>587.4</v>
      </c>
      <c r="X46" s="22">
        <v>149.8</v>
      </c>
      <c r="Y46" s="35">
        <v>200</v>
      </c>
      <c r="Z46" s="20">
        <v>66.66666666666667</v>
      </c>
      <c r="AA46" s="20">
        <v>0</v>
      </c>
      <c r="AB46" s="21">
        <f t="shared" si="12"/>
        <v>0</v>
      </c>
      <c r="AC46" s="22">
        <v>488.7</v>
      </c>
      <c r="AD46" s="22">
        <v>350</v>
      </c>
      <c r="AE46" s="43">
        <v>15.4</v>
      </c>
      <c r="AF46" s="34">
        <v>23</v>
      </c>
      <c r="AG46" s="20">
        <v>7.666666666666667</v>
      </c>
      <c r="AH46" s="22"/>
      <c r="AI46" s="22"/>
      <c r="AJ46" s="20">
        <f t="shared" si="4"/>
        <v>0</v>
      </c>
      <c r="AK46" s="22"/>
      <c r="AL46" s="22"/>
      <c r="AM46" s="22"/>
      <c r="AN46" s="22"/>
      <c r="AO46" s="22"/>
      <c r="AP46" s="22"/>
      <c r="AQ46" s="22"/>
      <c r="AR46" s="34">
        <v>3499.2</v>
      </c>
      <c r="AS46" s="20">
        <f t="shared" si="13"/>
        <v>1166.3999999999999</v>
      </c>
      <c r="AT46" s="22">
        <v>1166.4</v>
      </c>
      <c r="AU46" s="22"/>
      <c r="AV46" s="22"/>
      <c r="AW46" s="22"/>
      <c r="AX46" s="22"/>
      <c r="AY46" s="22"/>
      <c r="AZ46" s="22"/>
      <c r="BA46" s="22"/>
      <c r="BB46" s="20">
        <f t="shared" si="14"/>
        <v>0</v>
      </c>
      <c r="BC46" s="22"/>
      <c r="BD46" s="22">
        <v>493.2</v>
      </c>
      <c r="BE46" s="20">
        <v>164.4</v>
      </c>
      <c r="BF46" s="22">
        <v>165</v>
      </c>
      <c r="BG46" s="22"/>
      <c r="BH46" s="20"/>
      <c r="BI46" s="22"/>
      <c r="BJ46" s="22"/>
      <c r="BK46" s="22"/>
      <c r="BL46" s="22"/>
      <c r="BM46" s="22">
        <v>283.9</v>
      </c>
      <c r="BN46" s="20">
        <v>94.63333333333333</v>
      </c>
      <c r="BO46" s="22">
        <v>35.6</v>
      </c>
      <c r="BP46" s="22"/>
      <c r="BQ46" s="22"/>
      <c r="BR46" s="22"/>
      <c r="BS46" s="34"/>
      <c r="BT46" s="22"/>
      <c r="BU46" s="22"/>
      <c r="BV46" s="44"/>
      <c r="BW46" s="20">
        <v>0</v>
      </c>
      <c r="BX46" s="22"/>
      <c r="BY46" s="22"/>
      <c r="BZ46" s="20">
        <f t="shared" si="5"/>
        <v>5604.299999999999</v>
      </c>
      <c r="CA46" s="20">
        <f t="shared" si="6"/>
        <v>1868.1</v>
      </c>
      <c r="CB46" s="20">
        <f t="shared" si="7"/>
        <v>1523.2</v>
      </c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0">
        <f t="shared" si="17"/>
        <v>0</v>
      </c>
      <c r="CP46" s="20">
        <f t="shared" si="17"/>
        <v>0</v>
      </c>
      <c r="CQ46" s="20">
        <f t="shared" si="17"/>
        <v>0</v>
      </c>
      <c r="CR46" s="22">
        <v>-1735.3</v>
      </c>
      <c r="CS46" s="22">
        <v>19.5</v>
      </c>
      <c r="CT46" s="14">
        <f>+CS46+CB46+CR46</f>
        <v>-192.5999999999999</v>
      </c>
    </row>
    <row r="47" spans="2:99" s="23" customFormat="1" ht="18" customHeight="1">
      <c r="B47" s="42">
        <v>36</v>
      </c>
      <c r="C47" s="47" t="s">
        <v>69</v>
      </c>
      <c r="D47" s="22">
        <v>12.2</v>
      </c>
      <c r="E47" s="22">
        <v>195.5</v>
      </c>
      <c r="F47" s="20">
        <f t="shared" si="0"/>
        <v>5008</v>
      </c>
      <c r="G47" s="20">
        <f t="shared" si="0"/>
        <v>1669.3333333333335</v>
      </c>
      <c r="H47" s="20">
        <f t="shared" si="0"/>
        <v>1346.7</v>
      </c>
      <c r="I47" s="20">
        <f t="shared" si="8"/>
        <v>80.6729233226837</v>
      </c>
      <c r="J47" s="20">
        <f t="shared" si="1"/>
        <v>1508</v>
      </c>
      <c r="K47" s="20">
        <f t="shared" si="2"/>
        <v>502.66666666666674</v>
      </c>
      <c r="L47" s="20">
        <f t="shared" si="3"/>
        <v>180</v>
      </c>
      <c r="M47" s="20">
        <f t="shared" si="9"/>
        <v>35.80901856763925</v>
      </c>
      <c r="N47" s="22"/>
      <c r="O47" s="20">
        <v>0</v>
      </c>
      <c r="P47" s="22"/>
      <c r="Q47" s="21" t="e">
        <f t="shared" si="10"/>
        <v>#DIV/0!</v>
      </c>
      <c r="R47" s="34">
        <v>720</v>
      </c>
      <c r="S47" s="20">
        <v>240</v>
      </c>
      <c r="T47" s="20">
        <v>31</v>
      </c>
      <c r="U47" s="21">
        <f t="shared" si="11"/>
        <v>12.916666666666668</v>
      </c>
      <c r="V47" s="22">
        <v>0</v>
      </c>
      <c r="W47" s="22">
        <v>0</v>
      </c>
      <c r="X47" s="22">
        <v>0</v>
      </c>
      <c r="Y47" s="35">
        <v>130</v>
      </c>
      <c r="Z47" s="20">
        <v>43.333333333333336</v>
      </c>
      <c r="AA47" s="20">
        <v>37</v>
      </c>
      <c r="AB47" s="21">
        <f t="shared" si="12"/>
        <v>85.38461538461539</v>
      </c>
      <c r="AC47" s="22">
        <v>0</v>
      </c>
      <c r="AD47" s="22">
        <v>0</v>
      </c>
      <c r="AE47" s="43">
        <v>0</v>
      </c>
      <c r="AF47" s="34">
        <v>10</v>
      </c>
      <c r="AG47" s="20">
        <v>3.3333333333333335</v>
      </c>
      <c r="AH47" s="22">
        <v>100</v>
      </c>
      <c r="AI47" s="22"/>
      <c r="AJ47" s="20">
        <f t="shared" si="4"/>
        <v>0</v>
      </c>
      <c r="AK47" s="22"/>
      <c r="AL47" s="22"/>
      <c r="AM47" s="22"/>
      <c r="AN47" s="22"/>
      <c r="AO47" s="22"/>
      <c r="AP47" s="22"/>
      <c r="AQ47" s="22"/>
      <c r="AR47" s="34">
        <v>3500</v>
      </c>
      <c r="AS47" s="20">
        <f t="shared" si="13"/>
        <v>1166.6666666666667</v>
      </c>
      <c r="AT47" s="22">
        <v>1166.7</v>
      </c>
      <c r="AU47" s="22"/>
      <c r="AV47" s="22"/>
      <c r="AW47" s="22"/>
      <c r="AX47" s="22"/>
      <c r="AY47" s="22"/>
      <c r="AZ47" s="22"/>
      <c r="BA47" s="22"/>
      <c r="BB47" s="20">
        <f t="shared" si="14"/>
        <v>0</v>
      </c>
      <c r="BC47" s="22"/>
      <c r="BD47" s="22">
        <v>648</v>
      </c>
      <c r="BE47" s="20">
        <v>216</v>
      </c>
      <c r="BF47" s="22">
        <v>12</v>
      </c>
      <c r="BG47" s="22"/>
      <c r="BH47" s="20"/>
      <c r="BI47" s="22"/>
      <c r="BJ47" s="22"/>
      <c r="BK47" s="22"/>
      <c r="BL47" s="22"/>
      <c r="BM47" s="22"/>
      <c r="BN47" s="20">
        <v>0</v>
      </c>
      <c r="BO47" s="22">
        <v>0</v>
      </c>
      <c r="BP47" s="22"/>
      <c r="BQ47" s="22"/>
      <c r="BR47" s="22"/>
      <c r="BS47" s="34"/>
      <c r="BT47" s="22"/>
      <c r="BU47" s="22"/>
      <c r="BV47" s="44"/>
      <c r="BW47" s="20">
        <v>0</v>
      </c>
      <c r="BX47" s="22"/>
      <c r="BY47" s="22"/>
      <c r="BZ47" s="20">
        <f t="shared" si="5"/>
        <v>5008</v>
      </c>
      <c r="CA47" s="20">
        <f t="shared" si="6"/>
        <v>1669.3333333333335</v>
      </c>
      <c r="CB47" s="20">
        <f t="shared" si="7"/>
        <v>1346.7</v>
      </c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0">
        <f t="shared" si="17"/>
        <v>0</v>
      </c>
      <c r="CP47" s="20">
        <f t="shared" si="17"/>
        <v>0</v>
      </c>
      <c r="CQ47" s="20">
        <f t="shared" si="17"/>
        <v>0</v>
      </c>
      <c r="CR47" s="22"/>
      <c r="CS47" s="22">
        <v>90.6</v>
      </c>
      <c r="CT47" s="14">
        <f t="shared" si="16"/>
        <v>1437.3</v>
      </c>
      <c r="CU47" s="14">
        <f>+CT47-3038.8</f>
        <v>-1601.5000000000002</v>
      </c>
    </row>
    <row r="48" spans="2:98" s="23" customFormat="1" ht="18" customHeight="1">
      <c r="B48" s="42">
        <v>37</v>
      </c>
      <c r="C48" s="47" t="s">
        <v>70</v>
      </c>
      <c r="D48" s="22">
        <v>725.6</v>
      </c>
      <c r="E48" s="22">
        <v>28623.5</v>
      </c>
      <c r="F48" s="20">
        <f t="shared" si="0"/>
        <v>38850</v>
      </c>
      <c r="G48" s="20">
        <f t="shared" si="0"/>
        <v>10125</v>
      </c>
      <c r="H48" s="20">
        <f t="shared" si="0"/>
        <v>5486.400000000001</v>
      </c>
      <c r="I48" s="20">
        <f t="shared" si="8"/>
        <v>54.186666666666675</v>
      </c>
      <c r="J48" s="20">
        <f t="shared" si="1"/>
        <v>35350</v>
      </c>
      <c r="K48" s="20">
        <f t="shared" si="2"/>
        <v>8958.333333333334</v>
      </c>
      <c r="L48" s="20">
        <f t="shared" si="3"/>
        <v>4319.700000000001</v>
      </c>
      <c r="M48" s="20">
        <f t="shared" si="9"/>
        <v>48.21990697674419</v>
      </c>
      <c r="N48" s="22"/>
      <c r="O48" s="20">
        <v>0</v>
      </c>
      <c r="P48" s="22"/>
      <c r="Q48" s="21" t="e">
        <f t="shared" si="10"/>
        <v>#DIV/0!</v>
      </c>
      <c r="R48" s="34">
        <v>1150</v>
      </c>
      <c r="S48" s="20">
        <v>383.3333333333333</v>
      </c>
      <c r="T48" s="20">
        <v>199.6</v>
      </c>
      <c r="U48" s="21">
        <f t="shared" si="11"/>
        <v>52.0695652173913</v>
      </c>
      <c r="V48" s="22">
        <v>443.7</v>
      </c>
      <c r="W48" s="22">
        <v>1019.7</v>
      </c>
      <c r="X48" s="22">
        <v>258</v>
      </c>
      <c r="Y48" s="35">
        <v>250</v>
      </c>
      <c r="Z48" s="20">
        <v>83.33333333333333</v>
      </c>
      <c r="AA48" s="20">
        <v>98.5</v>
      </c>
      <c r="AB48" s="21">
        <f t="shared" si="12"/>
        <v>118.20000000000002</v>
      </c>
      <c r="AC48" s="22">
        <v>500.7</v>
      </c>
      <c r="AD48" s="22">
        <v>760.6</v>
      </c>
      <c r="AE48" s="43">
        <v>50</v>
      </c>
      <c r="AF48" s="34">
        <v>50</v>
      </c>
      <c r="AG48" s="20">
        <v>16.666666666666668</v>
      </c>
      <c r="AH48" s="22">
        <v>11.8</v>
      </c>
      <c r="AI48" s="22"/>
      <c r="AJ48" s="20">
        <f t="shared" si="4"/>
        <v>0</v>
      </c>
      <c r="AK48" s="22"/>
      <c r="AL48" s="22"/>
      <c r="AM48" s="22"/>
      <c r="AN48" s="22"/>
      <c r="AO48" s="22"/>
      <c r="AP48" s="22"/>
      <c r="AQ48" s="22"/>
      <c r="AR48" s="34">
        <v>3500</v>
      </c>
      <c r="AS48" s="20">
        <f t="shared" si="13"/>
        <v>1166.6666666666667</v>
      </c>
      <c r="AT48" s="22">
        <v>1166.7</v>
      </c>
      <c r="AU48" s="22"/>
      <c r="AV48" s="22"/>
      <c r="AW48" s="22"/>
      <c r="AX48" s="22"/>
      <c r="AY48" s="22"/>
      <c r="AZ48" s="22"/>
      <c r="BA48" s="22"/>
      <c r="BB48" s="20">
        <f t="shared" si="14"/>
        <v>0</v>
      </c>
      <c r="BC48" s="22"/>
      <c r="BD48" s="22">
        <v>33900</v>
      </c>
      <c r="BE48" s="20">
        <v>8475</v>
      </c>
      <c r="BF48" s="22">
        <v>4009.8</v>
      </c>
      <c r="BG48" s="22"/>
      <c r="BH48" s="20"/>
      <c r="BI48" s="22"/>
      <c r="BJ48" s="22"/>
      <c r="BK48" s="22"/>
      <c r="BL48" s="22"/>
      <c r="BM48" s="22"/>
      <c r="BN48" s="20">
        <v>0</v>
      </c>
      <c r="BO48" s="22">
        <v>0</v>
      </c>
      <c r="BP48" s="22"/>
      <c r="BQ48" s="22"/>
      <c r="BR48" s="22"/>
      <c r="BS48" s="34"/>
      <c r="BT48" s="22"/>
      <c r="BU48" s="22"/>
      <c r="BV48" s="44"/>
      <c r="BW48" s="20">
        <v>0</v>
      </c>
      <c r="BX48" s="22"/>
      <c r="BY48" s="22"/>
      <c r="BZ48" s="20">
        <f t="shared" si="5"/>
        <v>38850</v>
      </c>
      <c r="CA48" s="20">
        <f t="shared" si="6"/>
        <v>10125</v>
      </c>
      <c r="CB48" s="20">
        <f t="shared" si="7"/>
        <v>5486.400000000001</v>
      </c>
      <c r="CC48" s="22"/>
      <c r="CD48" s="22"/>
      <c r="CE48" s="22"/>
      <c r="CF48" s="22"/>
      <c r="CG48" s="22"/>
      <c r="CH48" s="22"/>
      <c r="CI48" s="22"/>
      <c r="CJ48" s="22"/>
      <c r="CK48" s="22"/>
      <c r="CL48" s="22">
        <v>7800</v>
      </c>
      <c r="CM48" s="22"/>
      <c r="CN48" s="22"/>
      <c r="CO48" s="20">
        <f t="shared" si="17"/>
        <v>7800</v>
      </c>
      <c r="CP48" s="20">
        <f t="shared" si="17"/>
        <v>0</v>
      </c>
      <c r="CQ48" s="20">
        <f t="shared" si="17"/>
        <v>0</v>
      </c>
      <c r="CR48" s="22"/>
      <c r="CS48" s="22"/>
      <c r="CT48" s="14">
        <f t="shared" si="16"/>
        <v>5486.400000000001</v>
      </c>
    </row>
    <row r="49" spans="2:98" s="23" customFormat="1" ht="18" customHeight="1">
      <c r="B49" s="42">
        <v>38</v>
      </c>
      <c r="C49" s="47" t="s">
        <v>71</v>
      </c>
      <c r="D49" s="22">
        <v>0</v>
      </c>
      <c r="E49" s="22">
        <v>548.5</v>
      </c>
      <c r="F49" s="20">
        <f t="shared" si="0"/>
        <v>4681.4</v>
      </c>
      <c r="G49" s="20">
        <f t="shared" si="0"/>
        <v>1560.4666666666665</v>
      </c>
      <c r="H49" s="20">
        <f t="shared" si="0"/>
        <v>1325.3000000000002</v>
      </c>
      <c r="I49" s="20">
        <f t="shared" si="8"/>
        <v>84.92972187807068</v>
      </c>
      <c r="J49" s="20">
        <f t="shared" si="1"/>
        <v>1114.7999999999997</v>
      </c>
      <c r="K49" s="20">
        <f t="shared" si="2"/>
        <v>371.5999999999999</v>
      </c>
      <c r="L49" s="20">
        <f t="shared" si="3"/>
        <v>136.4000000000001</v>
      </c>
      <c r="M49" s="20">
        <f t="shared" si="9"/>
        <v>36.706135629709394</v>
      </c>
      <c r="N49" s="22"/>
      <c r="O49" s="20">
        <v>0</v>
      </c>
      <c r="P49" s="22"/>
      <c r="Q49" s="21" t="e">
        <f t="shared" si="10"/>
        <v>#DIV/0!</v>
      </c>
      <c r="R49" s="34">
        <v>692.8</v>
      </c>
      <c r="S49" s="20">
        <v>230.9333333333333</v>
      </c>
      <c r="T49" s="20">
        <v>23.6</v>
      </c>
      <c r="U49" s="21">
        <f t="shared" si="11"/>
        <v>10.219399538106238</v>
      </c>
      <c r="V49" s="22">
        <v>504.8</v>
      </c>
      <c r="W49" s="22">
        <v>375.9</v>
      </c>
      <c r="X49" s="22">
        <v>86</v>
      </c>
      <c r="Y49" s="35">
        <v>132</v>
      </c>
      <c r="Z49" s="20">
        <v>44</v>
      </c>
      <c r="AA49" s="20">
        <v>52.8</v>
      </c>
      <c r="AB49" s="21">
        <f t="shared" si="12"/>
        <v>120</v>
      </c>
      <c r="AC49" s="22">
        <v>0</v>
      </c>
      <c r="AD49" s="22">
        <v>0</v>
      </c>
      <c r="AE49" s="43">
        <v>0</v>
      </c>
      <c r="AF49" s="34"/>
      <c r="AG49" s="20">
        <v>0</v>
      </c>
      <c r="AH49" s="22"/>
      <c r="AI49" s="22"/>
      <c r="AJ49" s="20">
        <f t="shared" si="4"/>
        <v>0</v>
      </c>
      <c r="AK49" s="22"/>
      <c r="AL49" s="22"/>
      <c r="AM49" s="22"/>
      <c r="AN49" s="22"/>
      <c r="AO49" s="22"/>
      <c r="AP49" s="22"/>
      <c r="AQ49" s="22"/>
      <c r="AR49" s="34">
        <v>3566.6</v>
      </c>
      <c r="AS49" s="20">
        <f t="shared" si="13"/>
        <v>1188.8666666666666</v>
      </c>
      <c r="AT49" s="22">
        <v>1188.9</v>
      </c>
      <c r="AU49" s="22"/>
      <c r="AV49" s="22"/>
      <c r="AW49" s="22"/>
      <c r="AX49" s="22"/>
      <c r="AY49" s="22"/>
      <c r="AZ49" s="22"/>
      <c r="BA49" s="22"/>
      <c r="BB49" s="20">
        <f t="shared" si="14"/>
        <v>0</v>
      </c>
      <c r="BC49" s="22"/>
      <c r="BD49" s="22">
        <v>240</v>
      </c>
      <c r="BE49" s="20">
        <v>80</v>
      </c>
      <c r="BF49" s="22">
        <v>60</v>
      </c>
      <c r="BG49" s="22"/>
      <c r="BH49" s="20"/>
      <c r="BI49" s="22"/>
      <c r="BJ49" s="22"/>
      <c r="BK49" s="22"/>
      <c r="BL49" s="22"/>
      <c r="BM49" s="22"/>
      <c r="BN49" s="20">
        <v>0</v>
      </c>
      <c r="BO49" s="22">
        <v>0</v>
      </c>
      <c r="BP49" s="22"/>
      <c r="BQ49" s="22"/>
      <c r="BR49" s="22"/>
      <c r="BS49" s="34"/>
      <c r="BT49" s="22"/>
      <c r="BU49" s="22"/>
      <c r="BV49" s="44">
        <v>50</v>
      </c>
      <c r="BW49" s="20">
        <v>16.666666666666668</v>
      </c>
      <c r="BX49" s="22"/>
      <c r="BY49" s="22"/>
      <c r="BZ49" s="20">
        <f t="shared" si="5"/>
        <v>4681.4</v>
      </c>
      <c r="CA49" s="20">
        <f t="shared" si="6"/>
        <v>1560.4666666666665</v>
      </c>
      <c r="CB49" s="20">
        <f t="shared" si="7"/>
        <v>1325.3000000000002</v>
      </c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0">
        <f t="shared" si="17"/>
        <v>0</v>
      </c>
      <c r="CP49" s="20">
        <f t="shared" si="17"/>
        <v>0</v>
      </c>
      <c r="CQ49" s="20">
        <f t="shared" si="17"/>
        <v>0</v>
      </c>
      <c r="CR49" s="22">
        <v>-845.6</v>
      </c>
      <c r="CS49" s="22"/>
      <c r="CT49" s="14">
        <f>+CS49+CB49+CR49</f>
        <v>479.70000000000016</v>
      </c>
    </row>
    <row r="50" spans="2:98" s="23" customFormat="1" ht="18" customHeight="1">
      <c r="B50" s="42">
        <v>39</v>
      </c>
      <c r="C50" s="47" t="s">
        <v>72</v>
      </c>
      <c r="D50" s="22">
        <v>179.8</v>
      </c>
      <c r="E50" s="22">
        <v>347.7</v>
      </c>
      <c r="F50" s="20">
        <f t="shared" si="0"/>
        <v>9858.2</v>
      </c>
      <c r="G50" s="20">
        <f t="shared" si="0"/>
        <v>3222.5666666666666</v>
      </c>
      <c r="H50" s="20">
        <f t="shared" si="0"/>
        <v>2415.5</v>
      </c>
      <c r="I50" s="20">
        <f t="shared" si="8"/>
        <v>74.95578058897152</v>
      </c>
      <c r="J50" s="20">
        <f t="shared" si="1"/>
        <v>3985.000000000001</v>
      </c>
      <c r="K50" s="20">
        <f t="shared" si="2"/>
        <v>1264.8333333333333</v>
      </c>
      <c r="L50" s="20">
        <f t="shared" si="3"/>
        <v>457.79999999999995</v>
      </c>
      <c r="M50" s="20">
        <f t="shared" si="9"/>
        <v>36.19449202793517</v>
      </c>
      <c r="N50" s="22"/>
      <c r="O50" s="20">
        <v>0</v>
      </c>
      <c r="P50" s="22"/>
      <c r="Q50" s="21" t="e">
        <f t="shared" si="10"/>
        <v>#DIV/0!</v>
      </c>
      <c r="R50" s="34">
        <v>2645</v>
      </c>
      <c r="S50" s="20">
        <v>881.6666666666666</v>
      </c>
      <c r="T50" s="20">
        <v>311.7</v>
      </c>
      <c r="U50" s="21">
        <f t="shared" si="11"/>
        <v>35.35349716446125</v>
      </c>
      <c r="V50" s="22">
        <v>1769.4</v>
      </c>
      <c r="W50" s="22">
        <v>1384.6</v>
      </c>
      <c r="X50" s="22">
        <v>765.9</v>
      </c>
      <c r="Y50" s="35">
        <v>320</v>
      </c>
      <c r="Z50" s="20">
        <v>126.5</v>
      </c>
      <c r="AA50" s="20">
        <v>99.1</v>
      </c>
      <c r="AB50" s="21">
        <f t="shared" si="12"/>
        <v>78.3399209486166</v>
      </c>
      <c r="AC50" s="22">
        <v>0</v>
      </c>
      <c r="AD50" s="22">
        <v>30</v>
      </c>
      <c r="AE50" s="43">
        <v>79.8</v>
      </c>
      <c r="AF50" s="34">
        <v>20</v>
      </c>
      <c r="AG50" s="20">
        <v>6.666666666666667</v>
      </c>
      <c r="AH50" s="22">
        <v>2</v>
      </c>
      <c r="AI50" s="22"/>
      <c r="AJ50" s="20">
        <f t="shared" si="4"/>
        <v>0</v>
      </c>
      <c r="AK50" s="22"/>
      <c r="AL50" s="22"/>
      <c r="AM50" s="22"/>
      <c r="AN50" s="22"/>
      <c r="AO50" s="22"/>
      <c r="AP50" s="22"/>
      <c r="AQ50" s="22"/>
      <c r="AR50" s="34">
        <v>5873.2</v>
      </c>
      <c r="AS50" s="20">
        <f t="shared" si="13"/>
        <v>1957.7333333333333</v>
      </c>
      <c r="AT50" s="22">
        <v>1957.7</v>
      </c>
      <c r="AU50" s="22"/>
      <c r="AV50" s="22"/>
      <c r="AW50" s="22"/>
      <c r="AX50" s="22"/>
      <c r="AY50" s="22"/>
      <c r="AZ50" s="22"/>
      <c r="BA50" s="22"/>
      <c r="BB50" s="20">
        <f t="shared" si="14"/>
        <v>0</v>
      </c>
      <c r="BC50" s="22"/>
      <c r="BD50" s="22">
        <v>1000</v>
      </c>
      <c r="BE50" s="20">
        <v>250</v>
      </c>
      <c r="BF50" s="22">
        <v>45</v>
      </c>
      <c r="BG50" s="22"/>
      <c r="BH50" s="20"/>
      <c r="BI50" s="22"/>
      <c r="BJ50" s="22"/>
      <c r="BK50" s="22"/>
      <c r="BL50" s="22"/>
      <c r="BM50" s="22"/>
      <c r="BN50" s="20">
        <v>0</v>
      </c>
      <c r="BO50" s="22">
        <v>0</v>
      </c>
      <c r="BP50" s="22"/>
      <c r="BQ50" s="22"/>
      <c r="BR50" s="22"/>
      <c r="BS50" s="34"/>
      <c r="BT50" s="22"/>
      <c r="BU50" s="22"/>
      <c r="BV50" s="44"/>
      <c r="BW50" s="20">
        <v>0</v>
      </c>
      <c r="BX50" s="22"/>
      <c r="BY50" s="22"/>
      <c r="BZ50" s="20">
        <f t="shared" si="5"/>
        <v>9858.2</v>
      </c>
      <c r="CA50" s="20">
        <f t="shared" si="6"/>
        <v>3222.5666666666666</v>
      </c>
      <c r="CB50" s="20">
        <f t="shared" si="7"/>
        <v>2415.5</v>
      </c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0">
        <f t="shared" si="17"/>
        <v>0</v>
      </c>
      <c r="CP50" s="20">
        <f t="shared" si="17"/>
        <v>0</v>
      </c>
      <c r="CQ50" s="20">
        <f t="shared" si="17"/>
        <v>0</v>
      </c>
      <c r="CR50" s="22"/>
      <c r="CS50" s="22">
        <v>188.1</v>
      </c>
      <c r="CT50" s="14">
        <f t="shared" si="16"/>
        <v>2603.6</v>
      </c>
    </row>
    <row r="51" spans="2:98" s="23" customFormat="1" ht="18" customHeight="1">
      <c r="B51" s="42">
        <v>40</v>
      </c>
      <c r="C51" s="47" t="s">
        <v>73</v>
      </c>
      <c r="D51" s="22">
        <v>334.9</v>
      </c>
      <c r="E51" s="22">
        <v>49.3</v>
      </c>
      <c r="F51" s="20">
        <f t="shared" si="0"/>
        <v>14862.8</v>
      </c>
      <c r="G51" s="20">
        <f t="shared" si="0"/>
        <v>4954.266666666666</v>
      </c>
      <c r="H51" s="20">
        <f t="shared" si="0"/>
        <v>3816.7000000000003</v>
      </c>
      <c r="I51" s="20">
        <f t="shared" si="8"/>
        <v>77.0386468229405</v>
      </c>
      <c r="J51" s="20">
        <f t="shared" si="1"/>
        <v>5410</v>
      </c>
      <c r="K51" s="20">
        <f t="shared" si="2"/>
        <v>1803.3333333333335</v>
      </c>
      <c r="L51" s="20">
        <f t="shared" si="3"/>
        <v>665.8000000000002</v>
      </c>
      <c r="M51" s="20">
        <f t="shared" si="9"/>
        <v>36.92051756007395</v>
      </c>
      <c r="N51" s="22"/>
      <c r="O51" s="20">
        <v>0</v>
      </c>
      <c r="P51" s="22"/>
      <c r="Q51" s="21" t="e">
        <f t="shared" si="10"/>
        <v>#DIV/0!</v>
      </c>
      <c r="R51" s="34">
        <v>2520</v>
      </c>
      <c r="S51" s="20">
        <v>840</v>
      </c>
      <c r="T51" s="20">
        <v>602.7</v>
      </c>
      <c r="U51" s="21">
        <f t="shared" si="11"/>
        <v>71.75</v>
      </c>
      <c r="V51" s="22">
        <v>990.5</v>
      </c>
      <c r="W51" s="22">
        <v>259.8</v>
      </c>
      <c r="X51" s="22">
        <v>360</v>
      </c>
      <c r="Y51" s="35">
        <v>430</v>
      </c>
      <c r="Z51" s="20">
        <v>143.33333333333334</v>
      </c>
      <c r="AA51" s="20">
        <v>63.1</v>
      </c>
      <c r="AB51" s="21">
        <f t="shared" si="12"/>
        <v>44.02325581395349</v>
      </c>
      <c r="AC51" s="22">
        <v>0</v>
      </c>
      <c r="AD51" s="22"/>
      <c r="AE51" s="43">
        <v>0</v>
      </c>
      <c r="AF51" s="34">
        <v>60</v>
      </c>
      <c r="AG51" s="20">
        <v>20</v>
      </c>
      <c r="AH51" s="22"/>
      <c r="AI51" s="22"/>
      <c r="AJ51" s="20">
        <f t="shared" si="4"/>
        <v>0</v>
      </c>
      <c r="AK51" s="22"/>
      <c r="AL51" s="22"/>
      <c r="AM51" s="22"/>
      <c r="AN51" s="22"/>
      <c r="AO51" s="22"/>
      <c r="AP51" s="22"/>
      <c r="AQ51" s="22"/>
      <c r="AR51" s="34">
        <v>9452.8</v>
      </c>
      <c r="AS51" s="20">
        <f t="shared" si="13"/>
        <v>3150.933333333333</v>
      </c>
      <c r="AT51" s="22">
        <v>3150.9</v>
      </c>
      <c r="AU51" s="22"/>
      <c r="AV51" s="22"/>
      <c r="AW51" s="22"/>
      <c r="AX51" s="22"/>
      <c r="AY51" s="22"/>
      <c r="AZ51" s="22"/>
      <c r="BA51" s="22"/>
      <c r="BB51" s="20">
        <f t="shared" si="14"/>
        <v>0</v>
      </c>
      <c r="BC51" s="22"/>
      <c r="BD51" s="22">
        <v>200</v>
      </c>
      <c r="BE51" s="20">
        <v>66.66666666666667</v>
      </c>
      <c r="BF51" s="22"/>
      <c r="BG51" s="22"/>
      <c r="BH51" s="20"/>
      <c r="BI51" s="22"/>
      <c r="BJ51" s="22"/>
      <c r="BK51" s="22"/>
      <c r="BL51" s="22"/>
      <c r="BM51" s="22"/>
      <c r="BN51" s="20">
        <v>0</v>
      </c>
      <c r="BO51" s="22">
        <v>0</v>
      </c>
      <c r="BP51" s="22"/>
      <c r="BQ51" s="22"/>
      <c r="BR51" s="22"/>
      <c r="BS51" s="34"/>
      <c r="BT51" s="22"/>
      <c r="BU51" s="22"/>
      <c r="BV51" s="44">
        <v>2200</v>
      </c>
      <c r="BW51" s="20">
        <v>733.3333333333334</v>
      </c>
      <c r="BX51" s="22"/>
      <c r="BY51" s="22"/>
      <c r="BZ51" s="20">
        <f t="shared" si="5"/>
        <v>14862.8</v>
      </c>
      <c r="CA51" s="20">
        <f t="shared" si="6"/>
        <v>4954.266666666666</v>
      </c>
      <c r="CB51" s="20">
        <f t="shared" si="7"/>
        <v>3816.7000000000003</v>
      </c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0">
        <f t="shared" si="17"/>
        <v>0</v>
      </c>
      <c r="CP51" s="20">
        <f t="shared" si="17"/>
        <v>0</v>
      </c>
      <c r="CQ51" s="20">
        <f t="shared" si="17"/>
        <v>0</v>
      </c>
      <c r="CR51" s="22"/>
      <c r="CS51" s="22"/>
      <c r="CT51" s="14">
        <f t="shared" si="16"/>
        <v>3816.7000000000003</v>
      </c>
    </row>
    <row r="52" spans="2:98" s="23" customFormat="1" ht="18" customHeight="1">
      <c r="B52" s="42">
        <v>41</v>
      </c>
      <c r="C52" s="49" t="s">
        <v>74</v>
      </c>
      <c r="D52" s="22">
        <v>3.2</v>
      </c>
      <c r="E52" s="22">
        <v>2203</v>
      </c>
      <c r="F52" s="20">
        <f t="shared" si="0"/>
        <v>5490.5</v>
      </c>
      <c r="G52" s="20">
        <f t="shared" si="0"/>
        <v>1820.1666666666667</v>
      </c>
      <c r="H52" s="20">
        <f t="shared" si="0"/>
        <v>1695.0000000000002</v>
      </c>
      <c r="I52" s="20">
        <f t="shared" si="8"/>
        <v>93.12334035344749</v>
      </c>
      <c r="J52" s="20">
        <f t="shared" si="1"/>
        <v>1990.5</v>
      </c>
      <c r="K52" s="20">
        <f t="shared" si="2"/>
        <v>653.5</v>
      </c>
      <c r="L52" s="20">
        <f t="shared" si="3"/>
        <v>528.3000000000002</v>
      </c>
      <c r="M52" s="20">
        <f t="shared" si="9"/>
        <v>80.84162203519513</v>
      </c>
      <c r="N52" s="22"/>
      <c r="O52" s="20">
        <v>0</v>
      </c>
      <c r="P52" s="22"/>
      <c r="Q52" s="21" t="e">
        <f t="shared" si="10"/>
        <v>#DIV/0!</v>
      </c>
      <c r="R52" s="34">
        <v>1220</v>
      </c>
      <c r="S52" s="20">
        <v>406.6666666666667</v>
      </c>
      <c r="T52" s="20">
        <v>391.1</v>
      </c>
      <c r="U52" s="21">
        <f t="shared" si="11"/>
        <v>96.17213114754098</v>
      </c>
      <c r="V52" s="22">
        <v>0</v>
      </c>
      <c r="W52" s="22">
        <v>0</v>
      </c>
      <c r="X52" s="22">
        <v>0</v>
      </c>
      <c r="Y52" s="35">
        <v>130</v>
      </c>
      <c r="Z52" s="20">
        <v>43.333333333333336</v>
      </c>
      <c r="AA52" s="20"/>
      <c r="AB52" s="21">
        <f t="shared" si="12"/>
        <v>0</v>
      </c>
      <c r="AC52" s="22">
        <v>0</v>
      </c>
      <c r="AD52" s="22">
        <v>0</v>
      </c>
      <c r="AE52" s="43">
        <v>0</v>
      </c>
      <c r="AF52" s="34">
        <v>25.5</v>
      </c>
      <c r="AG52" s="20">
        <v>8.5</v>
      </c>
      <c r="AH52" s="22"/>
      <c r="AI52" s="22"/>
      <c r="AJ52" s="20">
        <f t="shared" si="4"/>
        <v>0</v>
      </c>
      <c r="AK52" s="22"/>
      <c r="AL52" s="22"/>
      <c r="AM52" s="22"/>
      <c r="AN52" s="22"/>
      <c r="AO52" s="22"/>
      <c r="AP52" s="22"/>
      <c r="AQ52" s="22"/>
      <c r="AR52" s="34">
        <v>3500</v>
      </c>
      <c r="AS52" s="20">
        <f t="shared" si="13"/>
        <v>1166.6666666666667</v>
      </c>
      <c r="AT52" s="22">
        <v>1166.7</v>
      </c>
      <c r="AU52" s="22"/>
      <c r="AV52" s="22"/>
      <c r="AW52" s="22"/>
      <c r="AX52" s="22"/>
      <c r="AY52" s="22"/>
      <c r="AZ52" s="22"/>
      <c r="BA52" s="22"/>
      <c r="BB52" s="20">
        <f t="shared" si="14"/>
        <v>0</v>
      </c>
      <c r="BC52" s="22"/>
      <c r="BD52" s="22">
        <v>375</v>
      </c>
      <c r="BE52" s="20">
        <v>125</v>
      </c>
      <c r="BF52" s="22">
        <v>67.2</v>
      </c>
      <c r="BG52" s="22">
        <v>30</v>
      </c>
      <c r="BH52" s="20"/>
      <c r="BI52" s="22"/>
      <c r="BJ52" s="22"/>
      <c r="BK52" s="22"/>
      <c r="BL52" s="22"/>
      <c r="BM52" s="22">
        <v>210</v>
      </c>
      <c r="BN52" s="20">
        <v>70</v>
      </c>
      <c r="BO52" s="22">
        <v>70</v>
      </c>
      <c r="BP52" s="22"/>
      <c r="BQ52" s="22"/>
      <c r="BR52" s="22"/>
      <c r="BS52" s="34"/>
      <c r="BT52" s="22"/>
      <c r="BU52" s="22"/>
      <c r="BV52" s="44"/>
      <c r="BW52" s="20">
        <v>0</v>
      </c>
      <c r="BX52" s="22"/>
      <c r="BY52" s="22"/>
      <c r="BZ52" s="20">
        <f t="shared" si="5"/>
        <v>5490.5</v>
      </c>
      <c r="CA52" s="20">
        <f t="shared" si="6"/>
        <v>1820.1666666666667</v>
      </c>
      <c r="CB52" s="20">
        <f t="shared" si="7"/>
        <v>1695.0000000000002</v>
      </c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0">
        <f t="shared" si="17"/>
        <v>0</v>
      </c>
      <c r="CP52" s="20">
        <f t="shared" si="17"/>
        <v>0</v>
      </c>
      <c r="CQ52" s="20">
        <f t="shared" si="17"/>
        <v>0</v>
      </c>
      <c r="CR52" s="22"/>
      <c r="CS52" s="22"/>
      <c r="CT52" s="14">
        <f t="shared" si="16"/>
        <v>1695.0000000000002</v>
      </c>
    </row>
    <row r="53" spans="2:98" s="23" customFormat="1" ht="18" customHeight="1">
      <c r="B53" s="42">
        <v>42</v>
      </c>
      <c r="C53" s="49" t="s">
        <v>75</v>
      </c>
      <c r="D53" s="22">
        <v>4026.3</v>
      </c>
      <c r="E53" s="22">
        <v>1372.1</v>
      </c>
      <c r="F53" s="20">
        <f t="shared" si="0"/>
        <v>10456.8</v>
      </c>
      <c r="G53" s="20">
        <f t="shared" si="0"/>
        <v>3227.2666666666664</v>
      </c>
      <c r="H53" s="20">
        <f t="shared" si="0"/>
        <v>2957.9</v>
      </c>
      <c r="I53" s="20">
        <f t="shared" si="8"/>
        <v>91.65341155570246</v>
      </c>
      <c r="J53" s="20">
        <f t="shared" si="1"/>
        <v>2959.999999999999</v>
      </c>
      <c r="K53" s="20">
        <f t="shared" si="2"/>
        <v>728.333333333333</v>
      </c>
      <c r="L53" s="20">
        <f t="shared" si="3"/>
        <v>459</v>
      </c>
      <c r="M53" s="20">
        <f t="shared" si="9"/>
        <v>63.02059496567508</v>
      </c>
      <c r="N53" s="22"/>
      <c r="O53" s="20">
        <v>0</v>
      </c>
      <c r="P53" s="22"/>
      <c r="Q53" s="21" t="e">
        <f t="shared" si="10"/>
        <v>#DIV/0!</v>
      </c>
      <c r="R53" s="34">
        <v>1800</v>
      </c>
      <c r="S53" s="20">
        <v>400</v>
      </c>
      <c r="T53" s="20">
        <v>161.5</v>
      </c>
      <c r="U53" s="21">
        <f t="shared" si="11"/>
        <v>40.375</v>
      </c>
      <c r="V53" s="22">
        <v>1549.7</v>
      </c>
      <c r="W53" s="22">
        <v>601.2</v>
      </c>
      <c r="X53" s="22">
        <v>225</v>
      </c>
      <c r="Y53" s="35">
        <v>360</v>
      </c>
      <c r="Z53" s="20">
        <v>120</v>
      </c>
      <c r="AA53" s="20">
        <v>104.5</v>
      </c>
      <c r="AB53" s="21">
        <f t="shared" si="12"/>
        <v>87.08333333333333</v>
      </c>
      <c r="AC53" s="22">
        <v>276.1</v>
      </c>
      <c r="AD53" s="22">
        <v>634</v>
      </c>
      <c r="AE53" s="43">
        <v>55</v>
      </c>
      <c r="AF53" s="34">
        <v>80</v>
      </c>
      <c r="AG53" s="20">
        <v>26.666666666666668</v>
      </c>
      <c r="AH53" s="22">
        <v>4.6</v>
      </c>
      <c r="AI53" s="22"/>
      <c r="AJ53" s="20">
        <f t="shared" si="4"/>
        <v>0</v>
      </c>
      <c r="AK53" s="22"/>
      <c r="AL53" s="22"/>
      <c r="AM53" s="22"/>
      <c r="AN53" s="22"/>
      <c r="AO53" s="22"/>
      <c r="AP53" s="22"/>
      <c r="AQ53" s="22"/>
      <c r="AR53" s="34">
        <v>7496.8</v>
      </c>
      <c r="AS53" s="20">
        <f t="shared" si="13"/>
        <v>2498.9333333333334</v>
      </c>
      <c r="AT53" s="22">
        <v>2498.9</v>
      </c>
      <c r="AU53" s="22"/>
      <c r="AV53" s="22"/>
      <c r="AW53" s="22"/>
      <c r="AX53" s="22"/>
      <c r="AY53" s="22"/>
      <c r="AZ53" s="22"/>
      <c r="BA53" s="22">
        <v>20</v>
      </c>
      <c r="BB53" s="20">
        <f t="shared" si="14"/>
        <v>6.666666666666667</v>
      </c>
      <c r="BC53" s="22"/>
      <c r="BD53" s="22">
        <v>700</v>
      </c>
      <c r="BE53" s="20">
        <v>175</v>
      </c>
      <c r="BF53" s="22">
        <v>188.4</v>
      </c>
      <c r="BG53" s="22"/>
      <c r="BH53" s="20"/>
      <c r="BI53" s="22"/>
      <c r="BJ53" s="22"/>
      <c r="BK53" s="22"/>
      <c r="BL53" s="22"/>
      <c r="BM53" s="22"/>
      <c r="BN53" s="20">
        <v>0</v>
      </c>
      <c r="BO53" s="22">
        <v>0</v>
      </c>
      <c r="BP53" s="22"/>
      <c r="BQ53" s="22"/>
      <c r="BR53" s="22"/>
      <c r="BS53" s="34"/>
      <c r="BT53" s="22"/>
      <c r="BU53" s="22"/>
      <c r="BV53" s="44"/>
      <c r="BW53" s="20">
        <v>0</v>
      </c>
      <c r="BX53" s="22"/>
      <c r="BY53" s="22"/>
      <c r="BZ53" s="20">
        <f t="shared" si="5"/>
        <v>10456.8</v>
      </c>
      <c r="CA53" s="20">
        <f t="shared" si="6"/>
        <v>3227.2666666666664</v>
      </c>
      <c r="CB53" s="20">
        <f t="shared" si="7"/>
        <v>2957.9</v>
      </c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0">
        <f t="shared" si="17"/>
        <v>0</v>
      </c>
      <c r="CP53" s="20">
        <f t="shared" si="17"/>
        <v>0</v>
      </c>
      <c r="CQ53" s="20">
        <f t="shared" si="17"/>
        <v>0</v>
      </c>
      <c r="CR53" s="22"/>
      <c r="CS53" s="22"/>
      <c r="CT53" s="14">
        <f t="shared" si="16"/>
        <v>2957.9</v>
      </c>
    </row>
    <row r="54" spans="2:99" s="23" customFormat="1" ht="18" customHeight="1">
      <c r="B54" s="42">
        <v>43</v>
      </c>
      <c r="C54" s="49" t="s">
        <v>76</v>
      </c>
      <c r="D54" s="22">
        <v>291</v>
      </c>
      <c r="E54" s="22">
        <v>69.3</v>
      </c>
      <c r="F54" s="20">
        <f t="shared" si="0"/>
        <v>170888.9</v>
      </c>
      <c r="G54" s="20">
        <f t="shared" si="0"/>
        <v>55578.966666666674</v>
      </c>
      <c r="H54" s="20">
        <f t="shared" si="0"/>
        <v>40491.7</v>
      </c>
      <c r="I54" s="20">
        <f t="shared" si="8"/>
        <v>72.85435917304446</v>
      </c>
      <c r="J54" s="20">
        <f t="shared" si="1"/>
        <v>111374.7</v>
      </c>
      <c r="K54" s="20">
        <f t="shared" si="2"/>
        <v>36726.90000000001</v>
      </c>
      <c r="L54" s="20">
        <f t="shared" si="3"/>
        <v>21639.6</v>
      </c>
      <c r="M54" s="20">
        <f t="shared" si="9"/>
        <v>58.92030092384599</v>
      </c>
      <c r="N54" s="22">
        <v>15872</v>
      </c>
      <c r="O54" s="20">
        <v>5290.666666666667</v>
      </c>
      <c r="P54" s="22">
        <v>3834</v>
      </c>
      <c r="Q54" s="21">
        <f t="shared" si="10"/>
        <v>72.4672379032258</v>
      </c>
      <c r="R54" s="34">
        <v>15231.7</v>
      </c>
      <c r="S54" s="20">
        <v>5077.233333333334</v>
      </c>
      <c r="T54" s="20">
        <v>4666.2</v>
      </c>
      <c r="U54" s="21">
        <f t="shared" si="11"/>
        <v>91.90438362100093</v>
      </c>
      <c r="V54" s="22">
        <v>16774.9</v>
      </c>
      <c r="W54" s="22">
        <v>9994.3</v>
      </c>
      <c r="X54" s="22">
        <v>7441.3</v>
      </c>
      <c r="Y54" s="35">
        <v>17765</v>
      </c>
      <c r="Z54" s="20">
        <v>5921.666666666667</v>
      </c>
      <c r="AA54" s="20">
        <v>5921.7</v>
      </c>
      <c r="AB54" s="21">
        <f t="shared" si="12"/>
        <v>100.00056290458765</v>
      </c>
      <c r="AC54" s="22">
        <v>1300</v>
      </c>
      <c r="AD54" s="22">
        <v>1209.1</v>
      </c>
      <c r="AE54" s="43">
        <v>2036.6</v>
      </c>
      <c r="AF54" s="34">
        <v>6571</v>
      </c>
      <c r="AG54" s="20">
        <v>2190.3333333333335</v>
      </c>
      <c r="AH54" s="22">
        <v>1370.2</v>
      </c>
      <c r="AI54" s="22">
        <v>1000</v>
      </c>
      <c r="AJ54" s="20">
        <f>+AI54/12*4</f>
        <v>333.3333333333333</v>
      </c>
      <c r="AK54" s="22">
        <v>167.3</v>
      </c>
      <c r="AL54" s="22"/>
      <c r="AM54" s="22"/>
      <c r="AN54" s="22"/>
      <c r="AO54" s="22"/>
      <c r="AP54" s="22"/>
      <c r="AQ54" s="22"/>
      <c r="AR54" s="34">
        <v>50733.2</v>
      </c>
      <c r="AS54" s="20">
        <f t="shared" si="13"/>
        <v>16911.066666666666</v>
      </c>
      <c r="AT54" s="22">
        <v>16911.1</v>
      </c>
      <c r="AU54" s="22"/>
      <c r="AV54" s="22"/>
      <c r="AW54" s="22"/>
      <c r="AX54" s="22"/>
      <c r="AY54" s="22"/>
      <c r="AZ54" s="22"/>
      <c r="BA54" s="22">
        <v>1000</v>
      </c>
      <c r="BB54" s="20">
        <f t="shared" si="14"/>
        <v>333.3333333333333</v>
      </c>
      <c r="BC54" s="22">
        <v>290</v>
      </c>
      <c r="BD54" s="22">
        <v>2320</v>
      </c>
      <c r="BE54" s="20">
        <v>575.3</v>
      </c>
      <c r="BF54" s="22">
        <v>589.6</v>
      </c>
      <c r="BG54" s="22"/>
      <c r="BH54" s="20"/>
      <c r="BI54" s="22"/>
      <c r="BJ54" s="22"/>
      <c r="BK54" s="22"/>
      <c r="BL54" s="22"/>
      <c r="BM54" s="22">
        <v>2456</v>
      </c>
      <c r="BN54" s="20">
        <v>618.7</v>
      </c>
      <c r="BO54" s="22">
        <v>618.7</v>
      </c>
      <c r="BP54" s="22"/>
      <c r="BQ54" s="22"/>
      <c r="BR54" s="22"/>
      <c r="BS54" s="34">
        <v>8781</v>
      </c>
      <c r="BT54" s="22">
        <v>1941</v>
      </c>
      <c r="BU54" s="22">
        <v>1941</v>
      </c>
      <c r="BV54" s="44">
        <v>49159</v>
      </c>
      <c r="BW54" s="20">
        <v>16386.333333333332</v>
      </c>
      <c r="BX54" s="22">
        <v>4181.9</v>
      </c>
      <c r="BY54" s="22">
        <v>1500</v>
      </c>
      <c r="BZ54" s="20">
        <f t="shared" si="5"/>
        <v>170888.9</v>
      </c>
      <c r="CA54" s="20">
        <f t="shared" si="6"/>
        <v>55578.966666666674</v>
      </c>
      <c r="CB54" s="20">
        <f t="shared" si="7"/>
        <v>40491.7</v>
      </c>
      <c r="CC54" s="46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0">
        <f t="shared" si="17"/>
        <v>0</v>
      </c>
      <c r="CP54" s="20">
        <f t="shared" si="17"/>
        <v>0</v>
      </c>
      <c r="CQ54" s="20">
        <f t="shared" si="17"/>
        <v>0</v>
      </c>
      <c r="CR54" s="22"/>
      <c r="CS54" s="46">
        <v>11793</v>
      </c>
      <c r="CT54" s="14">
        <f>+CS54+CB54+CQ54</f>
        <v>52284.7</v>
      </c>
      <c r="CU54" s="14"/>
    </row>
    <row r="55" spans="2:98" s="23" customFormat="1" ht="18" customHeight="1">
      <c r="B55" s="42">
        <v>44</v>
      </c>
      <c r="C55" s="49" t="s">
        <v>77</v>
      </c>
      <c r="D55" s="22">
        <v>3264.4</v>
      </c>
      <c r="E55" s="22">
        <v>2963.8</v>
      </c>
      <c r="F55" s="20">
        <f t="shared" si="0"/>
        <v>21009</v>
      </c>
      <c r="G55" s="20">
        <f t="shared" si="0"/>
        <v>6553.033333333333</v>
      </c>
      <c r="H55" s="20">
        <f t="shared" si="0"/>
        <v>5390.5</v>
      </c>
      <c r="I55" s="20">
        <f t="shared" si="8"/>
        <v>82.25961514006237</v>
      </c>
      <c r="J55" s="20">
        <f t="shared" si="1"/>
        <v>9507</v>
      </c>
      <c r="K55" s="20">
        <f t="shared" si="2"/>
        <v>2719.033333333333</v>
      </c>
      <c r="L55" s="20">
        <f t="shared" si="3"/>
        <v>1556.5</v>
      </c>
      <c r="M55" s="20">
        <f t="shared" si="9"/>
        <v>57.244608990940414</v>
      </c>
      <c r="N55" s="22">
        <v>160</v>
      </c>
      <c r="O55" s="20">
        <v>53.333333333333336</v>
      </c>
      <c r="P55" s="22"/>
      <c r="Q55" s="21">
        <f t="shared" si="10"/>
        <v>0</v>
      </c>
      <c r="R55" s="34">
        <v>3100</v>
      </c>
      <c r="S55" s="20">
        <v>1033.3333333333333</v>
      </c>
      <c r="T55" s="20"/>
      <c r="U55" s="21">
        <f t="shared" si="11"/>
        <v>0</v>
      </c>
      <c r="V55" s="22">
        <v>4437.6</v>
      </c>
      <c r="W55" s="22">
        <v>1309.9</v>
      </c>
      <c r="X55" s="22">
        <v>1228</v>
      </c>
      <c r="Y55" s="35">
        <v>520</v>
      </c>
      <c r="Z55" s="20">
        <v>173.33333333333334</v>
      </c>
      <c r="AA55" s="20">
        <v>71.6</v>
      </c>
      <c r="AB55" s="21">
        <f t="shared" si="12"/>
        <v>41.3076923076923</v>
      </c>
      <c r="AC55" s="22">
        <v>2364.6</v>
      </c>
      <c r="AD55" s="22">
        <v>2118.8</v>
      </c>
      <c r="AE55" s="43">
        <v>0</v>
      </c>
      <c r="AF55" s="34">
        <v>82</v>
      </c>
      <c r="AG55" s="20">
        <v>27.333333333333332</v>
      </c>
      <c r="AH55" s="22"/>
      <c r="AI55" s="22"/>
      <c r="AJ55" s="20">
        <f>+AI55/12*3</f>
        <v>0</v>
      </c>
      <c r="AK55" s="22"/>
      <c r="AL55" s="22"/>
      <c r="AM55" s="22"/>
      <c r="AN55" s="22"/>
      <c r="AO55" s="22"/>
      <c r="AP55" s="22"/>
      <c r="AQ55" s="22"/>
      <c r="AR55" s="34">
        <v>11502</v>
      </c>
      <c r="AS55" s="20">
        <f t="shared" si="13"/>
        <v>3834</v>
      </c>
      <c r="AT55" s="22">
        <v>3834</v>
      </c>
      <c r="AU55" s="22"/>
      <c r="AV55" s="22"/>
      <c r="AW55" s="22"/>
      <c r="AX55" s="22"/>
      <c r="AY55" s="22"/>
      <c r="AZ55" s="22"/>
      <c r="BA55" s="22">
        <v>45</v>
      </c>
      <c r="BB55" s="20">
        <f t="shared" si="14"/>
        <v>15</v>
      </c>
      <c r="BC55" s="22"/>
      <c r="BD55" s="22">
        <v>5000</v>
      </c>
      <c r="BE55" s="20">
        <v>1216.7</v>
      </c>
      <c r="BF55" s="22">
        <v>1364.9</v>
      </c>
      <c r="BG55" s="22"/>
      <c r="BH55" s="20"/>
      <c r="BI55" s="22"/>
      <c r="BJ55" s="22"/>
      <c r="BK55" s="22"/>
      <c r="BL55" s="22"/>
      <c r="BM55" s="22">
        <v>400</v>
      </c>
      <c r="BN55" s="20">
        <v>133.33333333333334</v>
      </c>
      <c r="BO55" s="22">
        <v>120</v>
      </c>
      <c r="BP55" s="22"/>
      <c r="BQ55" s="22"/>
      <c r="BR55" s="22"/>
      <c r="BS55" s="34"/>
      <c r="BT55" s="22"/>
      <c r="BU55" s="22"/>
      <c r="BV55" s="44">
        <v>200</v>
      </c>
      <c r="BW55" s="20">
        <v>66.66666666666667</v>
      </c>
      <c r="BX55" s="22"/>
      <c r="BY55" s="22"/>
      <c r="BZ55" s="20">
        <f t="shared" si="5"/>
        <v>21009</v>
      </c>
      <c r="CA55" s="20">
        <f t="shared" si="6"/>
        <v>6553.033333333333</v>
      </c>
      <c r="CB55" s="20">
        <f t="shared" si="7"/>
        <v>5390.5</v>
      </c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0">
        <f t="shared" si="17"/>
        <v>0</v>
      </c>
      <c r="CP55" s="20">
        <f t="shared" si="17"/>
        <v>0</v>
      </c>
      <c r="CQ55" s="20">
        <f t="shared" si="17"/>
        <v>0</v>
      </c>
      <c r="CR55" s="22"/>
      <c r="CS55" s="46">
        <v>582.4</v>
      </c>
      <c r="CT55" s="14">
        <f t="shared" si="16"/>
        <v>5972.9</v>
      </c>
    </row>
    <row r="56" spans="2:98" s="23" customFormat="1" ht="24.75" customHeight="1">
      <c r="B56" s="95" t="s">
        <v>78</v>
      </c>
      <c r="C56" s="96"/>
      <c r="D56" s="20">
        <f>SUM(D12:D55)</f>
        <v>71055.2</v>
      </c>
      <c r="E56" s="20">
        <f>SUM(E12:E55)</f>
        <v>108893.30000000002</v>
      </c>
      <c r="F56" s="20">
        <f>SUM(F12:F55)</f>
        <v>1060862</v>
      </c>
      <c r="G56" s="20">
        <f>SUM(G12:G55)</f>
        <v>338971.1333333333</v>
      </c>
      <c r="H56" s="20">
        <f>SUM(H12:H55)</f>
        <v>304326.1</v>
      </c>
      <c r="I56" s="20">
        <f>H56/G56*100</f>
        <v>89.77935584288691</v>
      </c>
      <c r="J56" s="20">
        <f>SUM(J12:J55)</f>
        <v>358619.99999999994</v>
      </c>
      <c r="K56" s="20">
        <f>SUM(K12:K55)</f>
        <v>103206.30000000002</v>
      </c>
      <c r="L56" s="20">
        <f>SUM(L12:L55)</f>
        <v>68560.5</v>
      </c>
      <c r="M56" s="20">
        <f>L56/K56*100</f>
        <v>66.43053767066544</v>
      </c>
      <c r="N56" s="20">
        <f>SUM(N12:N55)</f>
        <v>24574.1</v>
      </c>
      <c r="O56" s="20">
        <f>SUM(O12:O55)</f>
        <v>7508</v>
      </c>
      <c r="P56" s="20">
        <f>SUM(P12:P55)</f>
        <v>6252.1</v>
      </c>
      <c r="Q56" s="21">
        <f t="shared" si="10"/>
        <v>83.27250932338839</v>
      </c>
      <c r="R56" s="20">
        <f>SUM(R12:R55)</f>
        <v>77009.3</v>
      </c>
      <c r="S56" s="20">
        <f>SUM(S12:S55)</f>
        <v>22013.93333333333</v>
      </c>
      <c r="T56" s="20">
        <f>SUM(T12:T55)</f>
        <v>13690.7</v>
      </c>
      <c r="U56" s="21">
        <f t="shared" si="11"/>
        <v>62.191066869770374</v>
      </c>
      <c r="V56" s="22">
        <v>73205.3</v>
      </c>
      <c r="W56" s="22">
        <f>SUM(W12:W55)</f>
        <v>68693.7</v>
      </c>
      <c r="X56" s="20">
        <f>SUM(X12:X55)</f>
        <v>17110.5</v>
      </c>
      <c r="Y56" s="20">
        <f>SUM(Y12:Y55)</f>
        <v>75477.80000000002</v>
      </c>
      <c r="Z56" s="20">
        <f>SUM(Z12:Z55)</f>
        <v>21331.866666666665</v>
      </c>
      <c r="AA56" s="20">
        <f>SUM(AA12:AA55)</f>
        <v>22393.3</v>
      </c>
      <c r="AB56" s="21">
        <f t="shared" si="12"/>
        <v>104.97581083699505</v>
      </c>
      <c r="AC56" s="20">
        <f aca="true" t="shared" si="18" ref="AC56:CO56">SUM(AC12:AC55)</f>
        <v>33992.8</v>
      </c>
      <c r="AD56" s="20">
        <f t="shared" si="18"/>
        <v>33936.299999999996</v>
      </c>
      <c r="AE56" s="20">
        <f t="shared" si="18"/>
        <v>5810.400000000001</v>
      </c>
      <c r="AF56" s="20">
        <f t="shared" si="18"/>
        <v>17366.5</v>
      </c>
      <c r="AG56" s="20">
        <f t="shared" si="18"/>
        <v>5788.833333333333</v>
      </c>
      <c r="AH56" s="20">
        <f t="shared" si="18"/>
        <v>4095.2</v>
      </c>
      <c r="AI56" s="20">
        <f t="shared" si="18"/>
        <v>8000</v>
      </c>
      <c r="AJ56" s="20">
        <f t="shared" si="18"/>
        <v>2666.6666666666665</v>
      </c>
      <c r="AK56" s="20">
        <f t="shared" si="18"/>
        <v>1768.5</v>
      </c>
      <c r="AL56" s="20">
        <f t="shared" si="18"/>
        <v>0</v>
      </c>
      <c r="AM56" s="20">
        <f t="shared" si="18"/>
        <v>0</v>
      </c>
      <c r="AN56" s="20">
        <f t="shared" si="18"/>
        <v>0</v>
      </c>
      <c r="AO56" s="20">
        <f t="shared" si="18"/>
        <v>0</v>
      </c>
      <c r="AP56" s="20">
        <f t="shared" si="18"/>
        <v>0</v>
      </c>
      <c r="AQ56" s="20">
        <f t="shared" si="18"/>
        <v>0</v>
      </c>
      <c r="AR56" s="20">
        <f t="shared" si="18"/>
        <v>682809.9999999999</v>
      </c>
      <c r="AS56" s="20">
        <f t="shared" si="18"/>
        <v>227603.3333333333</v>
      </c>
      <c r="AT56" s="20">
        <f t="shared" si="18"/>
        <v>227604.10000000006</v>
      </c>
      <c r="AU56" s="20">
        <f t="shared" si="18"/>
        <v>0</v>
      </c>
      <c r="AV56" s="20">
        <f t="shared" si="18"/>
        <v>0</v>
      </c>
      <c r="AW56" s="20">
        <f t="shared" si="18"/>
        <v>0</v>
      </c>
      <c r="AX56" s="20">
        <f t="shared" si="18"/>
        <v>0</v>
      </c>
      <c r="AY56" s="20">
        <f t="shared" si="18"/>
        <v>0</v>
      </c>
      <c r="AZ56" s="20">
        <f t="shared" si="18"/>
        <v>0</v>
      </c>
      <c r="BA56" s="20">
        <f t="shared" si="18"/>
        <v>5532.5</v>
      </c>
      <c r="BB56" s="20">
        <f t="shared" si="18"/>
        <v>1844.1666666666667</v>
      </c>
      <c r="BC56" s="20">
        <f t="shared" si="18"/>
        <v>829.9</v>
      </c>
      <c r="BD56" s="20">
        <f t="shared" si="18"/>
        <v>67647.6</v>
      </c>
      <c r="BE56" s="20">
        <f t="shared" si="18"/>
        <v>16898.833333333332</v>
      </c>
      <c r="BF56" s="20">
        <f t="shared" si="18"/>
        <v>9550.7</v>
      </c>
      <c r="BG56" s="20">
        <f t="shared" si="18"/>
        <v>30</v>
      </c>
      <c r="BH56" s="20">
        <f t="shared" si="18"/>
        <v>0</v>
      </c>
      <c r="BI56" s="20">
        <f t="shared" si="18"/>
        <v>0</v>
      </c>
      <c r="BJ56" s="20">
        <f t="shared" si="18"/>
        <v>0</v>
      </c>
      <c r="BK56" s="20">
        <f t="shared" si="18"/>
        <v>0</v>
      </c>
      <c r="BL56" s="20">
        <f t="shared" si="18"/>
        <v>0</v>
      </c>
      <c r="BM56" s="20">
        <f t="shared" si="18"/>
        <v>5046.2</v>
      </c>
      <c r="BN56" s="20">
        <f t="shared" si="18"/>
        <v>1292</v>
      </c>
      <c r="BO56" s="20">
        <f t="shared" si="18"/>
        <v>1034.3000000000002</v>
      </c>
      <c r="BP56" s="20">
        <f t="shared" si="18"/>
        <v>5000</v>
      </c>
      <c r="BQ56" s="20">
        <f t="shared" si="18"/>
        <v>0</v>
      </c>
      <c r="BR56" s="20">
        <f t="shared" si="18"/>
        <v>0</v>
      </c>
      <c r="BS56" s="20">
        <f t="shared" si="18"/>
        <v>14432</v>
      </c>
      <c r="BT56" s="20">
        <f t="shared" si="18"/>
        <v>3161.5</v>
      </c>
      <c r="BU56" s="20">
        <f t="shared" si="18"/>
        <v>3161.5</v>
      </c>
      <c r="BV56" s="20">
        <f t="shared" si="18"/>
        <v>72936</v>
      </c>
      <c r="BW56" s="20">
        <f t="shared" si="18"/>
        <v>23862</v>
      </c>
      <c r="BX56" s="20">
        <f>SUM(BX12:BX55)</f>
        <v>8945.8</v>
      </c>
      <c r="BY56" s="20">
        <f t="shared" si="18"/>
        <v>2000</v>
      </c>
      <c r="BZ56" s="20">
        <f t="shared" si="18"/>
        <v>1055862</v>
      </c>
      <c r="CA56" s="20">
        <f t="shared" si="18"/>
        <v>333971.13333333336</v>
      </c>
      <c r="CB56" s="20">
        <f t="shared" si="18"/>
        <v>299326.1</v>
      </c>
      <c r="CC56" s="20">
        <f t="shared" si="18"/>
        <v>0</v>
      </c>
      <c r="CD56" s="20">
        <f t="shared" si="18"/>
        <v>0</v>
      </c>
      <c r="CE56" s="20">
        <f t="shared" si="18"/>
        <v>0</v>
      </c>
      <c r="CF56" s="20">
        <f t="shared" si="18"/>
        <v>5000</v>
      </c>
      <c r="CG56" s="20">
        <f t="shared" si="18"/>
        <v>5000</v>
      </c>
      <c r="CH56" s="20">
        <f t="shared" si="18"/>
        <v>5000</v>
      </c>
      <c r="CI56" s="20">
        <f t="shared" si="18"/>
        <v>0</v>
      </c>
      <c r="CJ56" s="20">
        <f t="shared" si="18"/>
        <v>0</v>
      </c>
      <c r="CK56" s="20">
        <f t="shared" si="18"/>
        <v>0</v>
      </c>
      <c r="CL56" s="20">
        <f t="shared" si="18"/>
        <v>7800</v>
      </c>
      <c r="CM56" s="20">
        <f t="shared" si="18"/>
        <v>0</v>
      </c>
      <c r="CN56" s="20">
        <f t="shared" si="18"/>
        <v>0</v>
      </c>
      <c r="CO56" s="20">
        <f t="shared" si="18"/>
        <v>12800</v>
      </c>
      <c r="CP56" s="20">
        <f>SUM(CP12:CP55)</f>
        <v>5000</v>
      </c>
      <c r="CQ56" s="20">
        <f>SUM(CQ12:CQ55)</f>
        <v>5000</v>
      </c>
      <c r="CR56" s="20">
        <f>SUM(CR12:CR55)</f>
        <v>-2439.7</v>
      </c>
      <c r="CS56" s="20">
        <f>SUM(CS12:CS55)</f>
        <v>41536.4</v>
      </c>
      <c r="CT56" s="14">
        <f t="shared" si="16"/>
        <v>340862.5</v>
      </c>
    </row>
    <row r="57" spans="2:96" s="28" customFormat="1" ht="15.75" customHeight="1">
      <c r="B57" s="27"/>
      <c r="C57" s="27"/>
      <c r="D57" s="27"/>
      <c r="E57" s="52"/>
      <c r="F57" s="52"/>
      <c r="G57" s="27"/>
      <c r="H57" s="27"/>
      <c r="I57" s="27"/>
      <c r="J57" s="27"/>
      <c r="K57" s="27"/>
      <c r="L57" s="27"/>
      <c r="M57" s="27"/>
      <c r="N57" s="27"/>
      <c r="O57" s="52"/>
      <c r="P57" s="52">
        <f>+O56+Z56</f>
        <v>28839.866666666665</v>
      </c>
      <c r="Q57" s="53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52"/>
      <c r="BE57" s="52">
        <f>+BE56+BN56</f>
        <v>18190.833333333332</v>
      </c>
      <c r="BF57" s="52">
        <f>+BF56+BO56</f>
        <v>10585</v>
      </c>
      <c r="BG57" s="27"/>
      <c r="BH57" s="52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52">
        <f>+BX56+BC56</f>
        <v>9775.699999999999</v>
      </c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</row>
    <row r="58" spans="2:96" s="28" customFormat="1" ht="13.5">
      <c r="B58" s="27"/>
      <c r="C58" s="27"/>
      <c r="E58" s="27"/>
      <c r="F58" s="27"/>
      <c r="G58" s="27"/>
      <c r="H58" s="52"/>
      <c r="I58" s="27"/>
      <c r="J58" s="27"/>
      <c r="K58" s="27"/>
      <c r="L58" s="27"/>
      <c r="M58" s="27"/>
      <c r="N58" s="27"/>
      <c r="O58" s="52"/>
      <c r="P58" s="52">
        <f>+P56+AA56</f>
        <v>28645.4</v>
      </c>
      <c r="Q58" s="54"/>
      <c r="R58" s="52"/>
      <c r="S58" s="52"/>
      <c r="T58" s="52"/>
      <c r="U58" s="55"/>
      <c r="V58" s="27"/>
      <c r="W58" s="27"/>
      <c r="X58" s="53"/>
      <c r="Y58" s="27"/>
      <c r="Z58" s="27"/>
      <c r="AA58" s="27"/>
      <c r="AB58" s="27"/>
      <c r="AC58" s="27"/>
      <c r="AD58" s="27"/>
      <c r="AE58" s="27"/>
      <c r="AF58" s="52"/>
      <c r="AG58" s="52"/>
      <c r="AH58" s="52"/>
      <c r="AI58" s="53"/>
      <c r="AJ58" s="52"/>
      <c r="AK58" s="52"/>
      <c r="AL58" s="55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52"/>
      <c r="BE58" s="52"/>
      <c r="BF58" s="52"/>
      <c r="BG58" s="52"/>
      <c r="BH58" s="27"/>
      <c r="BI58" s="27"/>
      <c r="BJ58" s="27"/>
      <c r="BK58" s="52"/>
      <c r="BL58" s="27"/>
      <c r="BM58" s="52"/>
      <c r="BN58" s="27"/>
      <c r="BO58" s="52"/>
      <c r="BP58" s="27"/>
      <c r="BQ58" s="27"/>
      <c r="BR58" s="27"/>
      <c r="BS58" s="52"/>
      <c r="BT58" s="27"/>
      <c r="BU58" s="27"/>
      <c r="BV58" s="52"/>
      <c r="BW58" s="27"/>
      <c r="BX58" s="52"/>
      <c r="BY58" s="52"/>
      <c r="BZ58" s="27"/>
      <c r="CA58" s="27"/>
      <c r="CB58" s="52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</row>
    <row r="59" spans="2:96" s="28" customFormat="1" ht="13.5">
      <c r="B59" s="27"/>
      <c r="C59" s="27"/>
      <c r="D59" s="27"/>
      <c r="E59" s="27"/>
      <c r="F59" s="27"/>
      <c r="G59" s="52"/>
      <c r="H59" s="52"/>
      <c r="I59" s="27"/>
      <c r="J59" s="27"/>
      <c r="K59" s="27"/>
      <c r="L59" s="52"/>
      <c r="M59" s="27"/>
      <c r="N59" s="52"/>
      <c r="O59" s="52"/>
      <c r="P59" s="52">
        <f>+P58/P57*100</f>
        <v>99.32570192187667</v>
      </c>
      <c r="Q59" s="52"/>
      <c r="R59" s="52"/>
      <c r="S59" s="52"/>
      <c r="T59" s="52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52"/>
      <c r="BE59" s="52"/>
      <c r="BF59" s="52"/>
      <c r="BG59" s="27"/>
      <c r="BH59" s="27"/>
      <c r="BI59" s="27"/>
      <c r="BJ59" s="27"/>
      <c r="BK59" s="27"/>
      <c r="BL59" s="52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52"/>
      <c r="BY59" s="52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</row>
    <row r="60" spans="2:96" s="28" customFormat="1" ht="13.5">
      <c r="B60" s="27"/>
      <c r="C60" s="27"/>
      <c r="D60" s="27"/>
      <c r="E60" s="27"/>
      <c r="F60" s="27"/>
      <c r="G60" s="52"/>
      <c r="H60" s="52"/>
      <c r="I60" s="52"/>
      <c r="J60" s="27"/>
      <c r="K60" s="52"/>
      <c r="L60" s="52"/>
      <c r="M60" s="55"/>
      <c r="N60" s="27"/>
      <c r="O60" s="27"/>
      <c r="P60" s="52">
        <f>+O56+Z56</f>
        <v>28839.866666666665</v>
      </c>
      <c r="Q60" s="27"/>
      <c r="R60" s="27"/>
      <c r="S60" s="52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52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</row>
    <row r="61" spans="2:96" s="28" customFormat="1" ht="13.5">
      <c r="B61" s="27"/>
      <c r="C61" s="27"/>
      <c r="D61" s="27"/>
      <c r="E61" s="27"/>
      <c r="F61" s="52"/>
      <c r="G61" s="27"/>
      <c r="H61" s="27"/>
      <c r="I61" s="27"/>
      <c r="J61" s="27"/>
      <c r="K61" s="27"/>
      <c r="L61" s="27"/>
      <c r="M61" s="27"/>
      <c r="N61" s="27"/>
      <c r="O61" s="27"/>
      <c r="P61" s="52">
        <f>+P56+AA56</f>
        <v>28645.4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52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</row>
    <row r="62" spans="2:96" s="28" customFormat="1" ht="13.5">
      <c r="B62" s="27"/>
      <c r="C62" s="27"/>
      <c r="D62" s="27"/>
      <c r="E62" s="27"/>
      <c r="F62" s="52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</row>
    <row r="63" spans="2:96" s="28" customFormat="1" ht="13.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</row>
    <row r="64" spans="2:96" s="28" customFormat="1" ht="13.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</row>
    <row r="65" spans="2:96" s="28" customFormat="1" ht="13.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</row>
    <row r="66" spans="2:96" s="28" customFormat="1" ht="13.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</row>
    <row r="67" spans="2:96" s="28" customFormat="1" ht="13.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</row>
    <row r="68" spans="2:96" s="28" customFormat="1" ht="13.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</row>
    <row r="69" spans="2:96" s="28" customFormat="1" ht="13.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</row>
    <row r="70" spans="2:96" s="28" customFormat="1" ht="13.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</row>
    <row r="71" spans="2:96" s="28" customFormat="1" ht="13.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</row>
    <row r="72" spans="2:96" s="30" customFormat="1" ht="13.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</row>
    <row r="73" spans="2:96" s="30" customFormat="1" ht="13.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</row>
    <row r="74" spans="2:96" s="30" customFormat="1" ht="13.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</row>
    <row r="75" spans="2:96" s="30" customFormat="1" ht="13.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</row>
    <row r="76" spans="2:96" s="30" customFormat="1" ht="13.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</row>
    <row r="77" spans="2:96" s="30" customFormat="1" ht="13.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</row>
    <row r="78" spans="2:96" s="30" customFormat="1" ht="13.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</row>
    <row r="79" spans="2:96" s="51" customFormat="1" ht="13.5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</row>
    <row r="80" spans="2:96" s="51" customFormat="1" ht="13.5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</row>
    <row r="81" spans="2:96" s="51" customFormat="1" ht="13.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</row>
    <row r="82" spans="2:96" s="51" customFormat="1" ht="13.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</row>
    <row r="83" spans="2:96" s="51" customFormat="1" ht="13.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</row>
    <row r="84" spans="2:96" ht="17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</row>
    <row r="85" spans="2:96" ht="17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</row>
    <row r="86" spans="2:96" ht="17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</row>
    <row r="87" spans="2:96" ht="17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</row>
    <row r="88" spans="2:96" ht="17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</row>
    <row r="89" spans="2:96" ht="17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</row>
    <row r="90" spans="2:96" ht="17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</row>
    <row r="91" spans="2:96" ht="17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</row>
    <row r="92" spans="2:96" ht="17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</row>
    <row r="93" spans="2:96" ht="17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</row>
    <row r="94" spans="2:96" ht="17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</row>
    <row r="95" spans="2:96" ht="17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</row>
    <row r="96" spans="2:96" ht="17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</row>
    <row r="97" spans="2:96" ht="17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</row>
    <row r="98" spans="2:96" ht="17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</row>
    <row r="99" spans="2:96" ht="17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</row>
    <row r="100" spans="2:96" ht="17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</row>
    <row r="101" spans="2:96" ht="17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</row>
    <row r="102" spans="2:96" ht="17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</row>
    <row r="103" spans="2:96" ht="17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</row>
    <row r="104" spans="2:96" ht="17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</row>
    <row r="105" spans="2:96" ht="17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</row>
    <row r="106" spans="2:96" ht="17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</row>
    <row r="107" spans="2:96" ht="17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</row>
    <row r="108" spans="2:96" ht="17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</row>
    <row r="109" spans="2:96" ht="17.2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</row>
    <row r="110" spans="2:96" ht="17.2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</row>
    <row r="111" spans="2:96" ht="17.2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</row>
    <row r="112" spans="2:96" ht="17.2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</row>
    <row r="113" spans="2:96" ht="17.2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</row>
    <row r="114" spans="2:96" ht="17.2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</row>
    <row r="115" spans="2:96" ht="17.2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</row>
    <row r="116" spans="2:96" ht="17.2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</row>
    <row r="117" spans="2:96" ht="17.2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</row>
    <row r="118" spans="2:96" ht="17.2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</row>
    <row r="119" spans="2:96" ht="17.2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</row>
    <row r="120" spans="2:96" ht="17.2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</row>
    <row r="121" spans="2:96" ht="17.2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</row>
    <row r="122" spans="2:96" ht="17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</row>
    <row r="123" spans="2:96" ht="17.2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</row>
    <row r="124" spans="2:96" ht="17.2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</row>
    <row r="125" spans="2:96" ht="17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</row>
    <row r="126" spans="2:96" ht="17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</row>
    <row r="127" spans="2:96" ht="17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</row>
    <row r="128" spans="2:96" ht="17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</row>
    <row r="129" spans="2:96" ht="17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</row>
    <row r="130" spans="2:96" ht="17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</row>
    <row r="131" spans="2:96" ht="17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</row>
    <row r="132" spans="2:96" ht="17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</row>
    <row r="133" spans="2:96" ht="17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</row>
    <row r="134" spans="2:96" ht="17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</row>
    <row r="135" spans="2:96" ht="17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</row>
    <row r="136" spans="2:96" ht="17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</row>
    <row r="137" spans="2:96" ht="17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</row>
    <row r="138" spans="2:96" ht="17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</row>
    <row r="139" spans="2:96" ht="17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</row>
    <row r="140" spans="2:96" ht="17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</row>
    <row r="141" spans="2:96" ht="17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</row>
    <row r="142" spans="2:96" ht="17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</row>
    <row r="143" spans="2:96" ht="17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</row>
    <row r="144" spans="2:96" ht="17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</row>
    <row r="145" spans="2:96" ht="17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</row>
    <row r="146" spans="2:96" ht="17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</row>
    <row r="147" spans="2:96" ht="17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</row>
    <row r="148" spans="2:96" ht="17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</row>
    <row r="149" spans="2:96" ht="17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</row>
    <row r="150" spans="2:96" ht="17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</row>
    <row r="151" spans="2:96" ht="17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</row>
    <row r="152" spans="2:96" ht="17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</row>
    <row r="153" spans="2:96" ht="17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</row>
    <row r="154" spans="2:96" ht="17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</row>
    <row r="155" spans="2:96" ht="17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</row>
    <row r="156" spans="2:96" ht="17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</row>
    <row r="157" spans="2:96" ht="17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</row>
    <row r="158" spans="2:96" ht="17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</row>
    <row r="159" spans="2:96" ht="17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</row>
    <row r="160" spans="2:96" ht="17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</row>
    <row r="161" spans="2:96" ht="17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</row>
    <row r="162" spans="2:96" ht="17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</row>
    <row r="163" spans="2:96" ht="17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</row>
    <row r="164" spans="2:96" ht="17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</row>
    <row r="165" spans="2:96" ht="17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</row>
    <row r="166" spans="2:96" ht="17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</row>
    <row r="167" spans="2:96" ht="17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</row>
    <row r="168" spans="2:96" ht="17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</row>
    <row r="169" spans="2:96" ht="17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</row>
    <row r="170" spans="2:96" ht="17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</row>
    <row r="171" spans="2:96" ht="17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</row>
    <row r="172" spans="2:96" ht="17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</row>
    <row r="173" spans="2:96" ht="17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</row>
    <row r="174" spans="2:96" ht="17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</row>
    <row r="175" spans="2:96" ht="17.2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</row>
    <row r="176" spans="2:96" ht="17.2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</row>
    <row r="177" spans="2:96" ht="17.2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</row>
    <row r="178" spans="2:96" ht="17.2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</row>
    <row r="179" spans="2:96" ht="17.2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</row>
    <row r="180" spans="2:96" ht="17.2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</row>
    <row r="181" spans="2:96" ht="17.2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</row>
    <row r="182" spans="2:96" ht="17.2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</row>
    <row r="183" spans="2:96" ht="17.2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</row>
    <row r="184" spans="2:96" ht="17.2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</row>
    <row r="185" spans="2:96" ht="17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</row>
    <row r="186" spans="2:96" ht="17.2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</row>
    <row r="187" spans="2:96" ht="17.2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</row>
    <row r="188" spans="2:96" ht="17.2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</row>
    <row r="189" spans="2:96" ht="17.2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</row>
    <row r="190" spans="2:96" ht="17.2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</row>
    <row r="191" spans="2:96" ht="17.2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</row>
    <row r="192" spans="2:96" ht="17.2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</row>
    <row r="193" spans="2:96" ht="17.2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</row>
    <row r="194" spans="2:96" ht="17.2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</row>
    <row r="195" spans="2:96" ht="17.2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</row>
    <row r="196" spans="2:96" ht="17.2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</row>
    <row r="197" spans="2:96" ht="17.2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</row>
    <row r="198" spans="2:96" ht="17.2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</row>
    <row r="199" spans="2:96" ht="17.2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</row>
    <row r="200" spans="2:96" ht="17.2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</row>
    <row r="201" spans="2:96" ht="17.2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</row>
    <row r="202" spans="2:96" ht="17.2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</row>
    <row r="203" spans="2:96" ht="17.2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</row>
    <row r="204" spans="2:96" ht="17.2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</row>
    <row r="205" spans="2:96" ht="17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</row>
    <row r="206" spans="2:96" ht="17.2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</row>
    <row r="207" spans="2:96" ht="17.2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</row>
    <row r="208" spans="2:96" ht="17.2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</row>
    <row r="209" spans="2:96" ht="17.2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</row>
    <row r="210" spans="2:96" ht="17.2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</row>
    <row r="211" spans="2:96" ht="17.2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</row>
    <row r="212" spans="2:96" ht="17.2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</row>
    <row r="213" spans="2:96" ht="17.2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</row>
    <row r="214" spans="2:96" ht="17.2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</row>
    <row r="215" spans="2:96" ht="17.2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</row>
    <row r="216" spans="2:96" ht="17.2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</row>
    <row r="217" spans="2:96" ht="17.2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</row>
    <row r="218" spans="2:96" ht="17.2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</row>
    <row r="219" spans="2:96" ht="17.2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</row>
    <row r="220" spans="2:96" ht="17.2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</row>
    <row r="221" spans="2:96" ht="17.2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</row>
    <row r="222" spans="2:96" ht="17.2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</row>
    <row r="223" spans="2:96" ht="17.2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</row>
    <row r="224" spans="2:96" ht="17.2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</row>
    <row r="225" spans="2:96" ht="17.2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</row>
    <row r="226" spans="2:96" ht="17.2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</row>
    <row r="227" spans="2:96" ht="17.2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</row>
    <row r="228" spans="2:96" ht="17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</row>
    <row r="229" spans="2:96" ht="17.2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</row>
    <row r="230" spans="2:96" ht="17.2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</row>
    <row r="231" spans="2:96" ht="17.2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</row>
    <row r="232" spans="2:96" ht="17.2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</row>
    <row r="233" spans="2:96" ht="17.2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</row>
    <row r="234" spans="2:96" ht="17.2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</row>
    <row r="235" spans="2:96" ht="17.2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</row>
    <row r="236" spans="2:96" ht="17.2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</row>
    <row r="237" spans="2:96" ht="17.2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</row>
    <row r="238" spans="2:96" ht="17.2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</row>
    <row r="239" spans="2:96" ht="17.2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</row>
    <row r="240" spans="2:96" ht="17.2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</row>
    <row r="241" spans="2:96" ht="17.2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</row>
    <row r="242" spans="2:96" ht="17.2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</row>
    <row r="243" spans="2:96" ht="17.2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</row>
    <row r="244" spans="2:96" ht="17.2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</row>
    <row r="245" spans="2:96" ht="17.2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</row>
    <row r="246" spans="2:96" ht="17.2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</row>
    <row r="247" spans="2:96" ht="17.2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</row>
    <row r="248" spans="2:96" ht="17.2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</row>
    <row r="249" spans="2:96" ht="17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</row>
    <row r="250" spans="2:96" ht="17.2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</row>
    <row r="251" spans="2:96" ht="17.2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</row>
    <row r="252" spans="2:96" ht="17.2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</row>
    <row r="253" spans="2:96" ht="17.2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</row>
    <row r="254" spans="2:96" ht="17.2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</row>
    <row r="255" spans="2:96" ht="17.2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</row>
    <row r="256" spans="2:96" ht="17.2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</row>
    <row r="257" spans="2:96" ht="17.2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</row>
    <row r="258" spans="2:96" ht="17.2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</row>
    <row r="259" spans="2:96" ht="17.2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</row>
    <row r="260" spans="2:96" ht="17.2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</row>
    <row r="261" spans="2:96" ht="17.2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</row>
    <row r="262" spans="2:96" ht="17.2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</row>
    <row r="263" spans="2:96" ht="17.2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</row>
    <row r="264" spans="2:96" ht="17.2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</row>
    <row r="265" spans="2:96" ht="17.2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</row>
    <row r="266" spans="2:96" ht="17.2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</row>
    <row r="267" spans="2:96" ht="17.2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</row>
    <row r="268" spans="2:96" ht="17.2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</row>
    <row r="269" spans="2:96" ht="17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</row>
    <row r="270" spans="2:96" ht="17.2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</row>
    <row r="271" spans="2:96" ht="17.2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</row>
    <row r="272" spans="2:96" ht="17.2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</row>
    <row r="273" spans="2:96" ht="17.2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</row>
    <row r="274" spans="2:96" ht="17.2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</row>
    <row r="275" spans="2:96" ht="17.2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</row>
    <row r="276" spans="2:96" ht="17.2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</row>
    <row r="277" spans="2:96" ht="17.2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</row>
    <row r="278" spans="2:96" ht="17.2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</row>
    <row r="279" spans="2:96" ht="17.2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</row>
    <row r="280" spans="2:96" ht="17.2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</row>
    <row r="281" spans="2:96" ht="17.2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</row>
    <row r="282" spans="2:96" ht="17.2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</row>
    <row r="283" spans="2:96" ht="17.2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</row>
    <row r="284" spans="2:96" ht="17.2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</row>
    <row r="285" spans="2:96" ht="17.2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</row>
    <row r="286" spans="2:96" ht="17.2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</row>
    <row r="287" spans="2:96" ht="17.2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</row>
    <row r="288" spans="2:96" ht="17.2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</row>
    <row r="289" spans="2:96" ht="17.2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</row>
    <row r="290" spans="2:96" ht="17.2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</row>
    <row r="291" spans="2:96" ht="17.2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</row>
    <row r="292" spans="2:96" ht="17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</row>
    <row r="293" spans="2:96" ht="17.2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</row>
    <row r="294" spans="2:96" ht="17.2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</row>
    <row r="295" spans="2:96" ht="17.2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</row>
    <row r="296" spans="2:96" ht="17.2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</row>
    <row r="297" spans="2:96" ht="17.2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</row>
    <row r="298" spans="2:96" ht="17.2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</row>
    <row r="299" spans="2:96" ht="17.2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</row>
    <row r="300" spans="2:96" ht="17.2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</row>
    <row r="301" spans="2:96" ht="17.2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</row>
    <row r="302" spans="2:96" ht="17.2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</row>
    <row r="303" spans="2:96" ht="17.2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</row>
    <row r="304" spans="2:96" ht="17.2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</row>
    <row r="305" spans="2:96" ht="17.2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</row>
    <row r="306" spans="2:96" ht="17.2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</row>
    <row r="307" spans="2:96" ht="17.2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</row>
    <row r="308" spans="2:96" ht="17.2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</row>
    <row r="309" spans="2:96" ht="17.2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</row>
    <row r="310" spans="2:96" ht="17.2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</row>
    <row r="311" spans="2:96" ht="17.2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</row>
    <row r="312" spans="2:96" ht="17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</row>
    <row r="313" spans="2:96" ht="17.2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</row>
    <row r="314" spans="2:96" ht="17.2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</row>
    <row r="315" spans="2:96" ht="17.2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</row>
    <row r="316" spans="2:96" ht="17.2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</row>
    <row r="317" spans="2:96" ht="17.2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</row>
    <row r="318" spans="2:96" ht="17.2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</row>
    <row r="319" spans="2:96" ht="17.2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</row>
    <row r="320" spans="2:96" ht="17.2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</row>
    <row r="321" spans="2:96" ht="17.2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</row>
    <row r="322" spans="2:96" ht="17.2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</row>
    <row r="323" spans="2:96" ht="17.2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</row>
    <row r="324" spans="2:96" ht="17.2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</row>
    <row r="325" spans="2:96" ht="17.2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</row>
    <row r="326" spans="2:96" ht="17.2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</row>
    <row r="327" spans="2:96" ht="17.2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</row>
    <row r="328" spans="2:96" ht="17.2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</row>
    <row r="329" spans="2:96" ht="17.2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</row>
    <row r="330" spans="2:96" ht="17.2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</row>
    <row r="331" spans="2:96" ht="17.2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</row>
    <row r="332" spans="2:96" ht="17.2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</row>
    <row r="333" spans="2:96" ht="17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</row>
    <row r="334" spans="2:96" ht="17.2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</row>
    <row r="335" spans="2:96" ht="17.2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</row>
    <row r="336" spans="2:96" ht="17.2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</row>
    <row r="337" spans="2:96" ht="17.2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</row>
    <row r="338" spans="2:96" ht="17.2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</row>
    <row r="339" spans="2:96" ht="17.2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</row>
    <row r="340" spans="2:96" ht="17.2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</row>
    <row r="341" spans="2:96" ht="17.2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</row>
    <row r="342" spans="2:96" ht="17.2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</row>
    <row r="343" spans="2:96" ht="17.2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</row>
    <row r="344" spans="2:96" ht="17.2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</row>
    <row r="345" spans="2:96" ht="17.2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</row>
    <row r="346" spans="2:96" ht="17.2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</row>
    <row r="347" spans="2:96" ht="17.2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</row>
    <row r="348" spans="2:96" ht="17.2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</row>
    <row r="349" spans="2:96" ht="17.2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</row>
    <row r="350" spans="2:96" ht="17.2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</row>
    <row r="351" spans="2:96" ht="17.2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</row>
    <row r="352" spans="2:96" ht="17.2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</row>
    <row r="353" spans="2:96" ht="17.2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</row>
    <row r="354" spans="2:96" ht="17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</row>
    <row r="355" spans="2:96" ht="17.2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</row>
    <row r="356" spans="2:96" ht="17.2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</row>
    <row r="357" spans="2:96" ht="17.2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</row>
    <row r="358" spans="2:96" ht="17.2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</row>
    <row r="359" spans="2:96" ht="17.2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</row>
    <row r="360" spans="2:96" ht="17.2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</row>
    <row r="361" spans="2:96" ht="17.2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</row>
    <row r="362" spans="2:96" ht="17.2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</row>
    <row r="363" spans="2:96" ht="17.2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</row>
    <row r="364" spans="2:96" ht="17.2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</row>
    <row r="365" spans="2:96" ht="17.2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</row>
    <row r="366" spans="2:96" ht="17.2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</row>
    <row r="367" spans="2:96" ht="17.25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</row>
    <row r="368" spans="2:96" ht="17.25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</row>
    <row r="369" spans="2:96" ht="17.25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</row>
    <row r="370" spans="2:96" ht="17.25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</row>
    <row r="371" spans="2:96" ht="17.25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</row>
    <row r="372" spans="2:96" ht="17.25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</row>
    <row r="373" spans="2:96" ht="17.25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</row>
    <row r="374" spans="2:96" ht="17.2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</row>
    <row r="375" spans="2:96" ht="17.25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</row>
    <row r="376" spans="2:96" ht="17.25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</row>
    <row r="377" spans="2:96" ht="17.25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</row>
    <row r="378" spans="2:96" ht="17.25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</row>
    <row r="379" spans="2:96" ht="17.25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</row>
    <row r="380" spans="2:96" ht="17.25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</row>
    <row r="381" spans="2:96" ht="17.25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</row>
    <row r="382" spans="2:96" ht="17.25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</row>
    <row r="383" spans="2:96" ht="17.25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</row>
    <row r="384" spans="2:96" ht="17.25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</row>
    <row r="385" spans="2:96" ht="17.25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</row>
    <row r="386" spans="2:96" ht="17.25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</row>
    <row r="387" spans="2:96" ht="17.25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</row>
    <row r="388" spans="2:96" ht="17.25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</row>
    <row r="389" spans="2:96" ht="17.25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</row>
    <row r="390" spans="2:96" ht="17.25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</row>
    <row r="391" spans="2:96" ht="17.25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</row>
    <row r="392" spans="2:96" ht="17.25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</row>
    <row r="393" spans="2:96" ht="17.25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</row>
    <row r="394" spans="2:96" ht="17.25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</row>
    <row r="395" spans="2:96" ht="17.25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</row>
    <row r="396" spans="2:96" ht="17.25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</row>
    <row r="397" spans="2:96" ht="17.25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</row>
    <row r="398" spans="2:96" ht="17.25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</row>
    <row r="399" spans="2:96" ht="17.25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</row>
    <row r="400" spans="2:96" ht="17.25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</row>
    <row r="401" spans="2:96" ht="17.25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</row>
    <row r="402" spans="2:96" ht="17.25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</row>
    <row r="403" spans="2:96" ht="17.25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</row>
    <row r="404" spans="2:96" ht="17.25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</row>
    <row r="405" spans="2:96" ht="17.25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</row>
    <row r="406" spans="2:96" ht="17.25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</row>
    <row r="407" spans="2:96" ht="17.25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</row>
    <row r="408" spans="2:96" ht="17.25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</row>
    <row r="409" spans="2:96" ht="17.25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</row>
    <row r="410" spans="2:96" ht="17.25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</row>
    <row r="411" spans="2:96" ht="17.25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</row>
    <row r="412" spans="2:96" ht="17.25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</row>
    <row r="413" spans="2:96" ht="17.25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</row>
    <row r="414" spans="2:96" ht="17.25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</row>
    <row r="415" spans="2:96" ht="17.25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</row>
    <row r="416" spans="2:96" ht="17.25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</row>
    <row r="417" spans="2:96" ht="17.25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</row>
    <row r="418" spans="2:96" ht="17.25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</row>
    <row r="419" spans="2:96" ht="17.25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</row>
    <row r="420" spans="2:96" ht="17.25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</row>
    <row r="421" spans="2:96" ht="17.25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</row>
    <row r="422" spans="2:96" ht="17.25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</row>
    <row r="423" spans="2:96" ht="17.25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</row>
    <row r="424" spans="2:96" ht="17.25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</row>
    <row r="425" spans="2:96" ht="17.25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</row>
    <row r="426" spans="2:96" ht="17.25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</row>
    <row r="427" spans="2:96" ht="17.25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</row>
    <row r="428" spans="2:96" ht="17.25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</row>
    <row r="429" spans="2:96" ht="17.25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</row>
    <row r="430" spans="2:96" ht="17.25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</row>
    <row r="431" spans="2:96" ht="17.25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</row>
    <row r="432" spans="2:96" ht="17.25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</row>
    <row r="433" spans="2:96" ht="17.25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</row>
    <row r="434" spans="2:96" ht="17.25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</row>
    <row r="435" spans="2:96" ht="17.25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</row>
    <row r="436" spans="2:96" ht="17.25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</row>
    <row r="437" spans="2:96" ht="17.25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</row>
    <row r="438" spans="2:96" ht="17.25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</row>
    <row r="439" spans="2:96" ht="17.25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</row>
    <row r="440" spans="2:96" ht="17.25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</row>
    <row r="441" spans="2:96" ht="17.25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</row>
    <row r="442" spans="2:96" ht="17.25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</row>
    <row r="443" spans="2:96" ht="17.25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</row>
    <row r="444" spans="2:96" ht="17.25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</row>
    <row r="445" spans="2:96" ht="17.25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</row>
    <row r="446" spans="2:96" ht="17.25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</row>
    <row r="447" spans="2:96" ht="17.25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</row>
    <row r="448" spans="2:96" ht="17.25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</row>
    <row r="449" spans="2:96" ht="17.25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</row>
    <row r="450" spans="2:96" ht="17.25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</row>
    <row r="451" spans="2:96" ht="17.25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</row>
    <row r="452" spans="2:96" ht="17.25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</row>
    <row r="453" spans="2:96" ht="17.25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</row>
    <row r="454" spans="2:96" ht="17.25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</row>
    <row r="455" spans="2:96" ht="17.25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</row>
    <row r="456" spans="2:96" ht="17.25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</row>
    <row r="457" spans="2:96" ht="17.25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</row>
    <row r="458" spans="2:96" ht="17.25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</row>
    <row r="459" spans="2:96" ht="17.25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</row>
    <row r="460" spans="2:96" ht="17.25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</row>
    <row r="461" spans="2:96" ht="17.25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</row>
    <row r="462" spans="2:96" ht="17.25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</row>
    <row r="463" spans="2:96" ht="17.25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</row>
    <row r="464" spans="2:96" ht="17.25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</row>
    <row r="465" spans="2:96" ht="17.25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</row>
    <row r="466" spans="2:96" ht="17.25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</row>
    <row r="467" spans="2:96" ht="17.25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</row>
    <row r="468" spans="2:96" ht="17.25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</row>
    <row r="469" spans="2:96" ht="17.25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</row>
    <row r="470" spans="2:96" ht="17.25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</row>
    <row r="471" spans="2:96" ht="17.25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</row>
    <row r="472" spans="2:96" ht="17.25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</row>
    <row r="473" spans="2:96" ht="17.25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</row>
    <row r="474" spans="2:96" ht="17.25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</row>
    <row r="475" spans="2:96" ht="17.25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</row>
    <row r="476" spans="2:96" ht="17.25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</row>
    <row r="477" spans="2:96" ht="17.25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</row>
    <row r="478" spans="2:96" ht="17.25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</row>
    <row r="479" spans="2:96" ht="17.25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</row>
    <row r="480" spans="2:96" ht="17.25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</row>
    <row r="481" spans="2:96" ht="17.25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</row>
    <row r="482" spans="2:96" ht="17.25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</row>
    <row r="483" spans="2:96" ht="17.25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</row>
    <row r="484" spans="2:96" ht="17.25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</row>
    <row r="485" spans="2:96" ht="17.25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</row>
    <row r="486" spans="2:96" ht="17.25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</row>
    <row r="487" spans="2:96" ht="17.25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</row>
    <row r="488" spans="2:96" ht="17.25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</row>
    <row r="489" spans="2:96" ht="17.25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</row>
    <row r="490" spans="2:96" ht="17.25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</row>
    <row r="491" spans="2:96" ht="17.25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</row>
    <row r="492" spans="2:96" ht="17.25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</row>
    <row r="493" spans="2:96" ht="17.25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</row>
    <row r="494" spans="2:96" ht="17.25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</row>
    <row r="495" spans="2:96" ht="17.25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</row>
    <row r="496" spans="2:96" ht="17.25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</row>
    <row r="497" spans="2:96" ht="17.25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</row>
    <row r="498" spans="2:96" ht="17.25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</row>
    <row r="499" spans="2:96" ht="17.25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</row>
    <row r="500" spans="2:96" ht="17.25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</row>
    <row r="501" spans="2:96" ht="17.25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</row>
    <row r="502" spans="2:96" ht="17.25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</row>
    <row r="503" spans="2:96" ht="17.25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</row>
    <row r="504" spans="2:96" ht="17.25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</row>
    <row r="505" spans="2:96" ht="17.25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</row>
    <row r="506" spans="2:96" ht="17.25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</row>
    <row r="507" spans="2:96" ht="17.25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</row>
    <row r="508" spans="2:96" ht="17.25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</row>
    <row r="509" spans="2:96" ht="17.25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</row>
    <row r="510" spans="2:96" ht="17.25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</row>
    <row r="511" spans="2:96" ht="17.25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</row>
    <row r="512" spans="2:96" ht="17.25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</row>
    <row r="513" spans="2:96" ht="17.25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</row>
    <row r="514" spans="2:96" ht="17.25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</row>
    <row r="515" spans="2:96" ht="17.25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</row>
    <row r="516" spans="2:96" ht="17.25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</row>
    <row r="517" spans="2:96" ht="17.25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</row>
    <row r="518" spans="2:96" ht="17.25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</row>
    <row r="519" spans="2:96" ht="17.25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</row>
    <row r="520" spans="2:96" ht="17.25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</row>
    <row r="521" spans="2:96" ht="17.25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</row>
    <row r="522" spans="2:96" ht="17.25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</row>
    <row r="523" spans="2:96" ht="17.25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</row>
    <row r="524" spans="2:96" ht="17.25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</row>
    <row r="525" spans="2:96" ht="17.25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</row>
    <row r="526" spans="2:96" ht="17.25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</row>
    <row r="527" spans="2:96" ht="17.25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</row>
    <row r="528" spans="2:96" ht="17.25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</row>
    <row r="529" spans="2:96" ht="17.25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</row>
    <row r="530" spans="2:96" ht="17.25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</row>
    <row r="531" spans="2:96" ht="17.25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</row>
    <row r="532" spans="2:96" ht="17.25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</row>
    <row r="533" spans="2:96" ht="17.25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</row>
    <row r="534" spans="2:96" ht="17.25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</row>
    <row r="535" spans="2:96" ht="17.25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</row>
    <row r="536" spans="2:96" ht="17.25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</row>
    <row r="537" spans="2:96" ht="17.25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</row>
    <row r="538" spans="2:96" ht="17.25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</row>
    <row r="539" spans="2:96" ht="17.25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</row>
    <row r="540" spans="2:96" ht="17.25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</row>
    <row r="541" spans="2:96" ht="17.25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</row>
    <row r="542" spans="2:96" ht="17.25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</row>
    <row r="543" spans="2:96" ht="17.25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</row>
    <row r="544" spans="2:96" ht="17.25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</row>
    <row r="545" spans="2:96" ht="17.25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</row>
    <row r="546" spans="2:96" ht="17.25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</row>
    <row r="547" spans="2:96" ht="17.25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</row>
    <row r="548" spans="2:96" ht="17.25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</row>
    <row r="549" spans="2:96" ht="17.25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</row>
    <row r="550" spans="2:96" ht="17.25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</row>
    <row r="551" spans="2:96" ht="17.25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</row>
    <row r="552" spans="2:96" ht="17.25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</row>
    <row r="553" spans="2:96" ht="17.25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</row>
    <row r="554" spans="2:96" ht="17.25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</row>
    <row r="555" spans="2:96" ht="17.25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</row>
    <row r="556" spans="2:96" ht="17.25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</row>
    <row r="557" spans="2:96" ht="17.25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</row>
    <row r="558" spans="2:96" ht="17.25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</row>
    <row r="559" spans="2:96" ht="17.25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</row>
    <row r="560" spans="2:96" ht="17.25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</row>
    <row r="561" spans="2:96" ht="17.25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</row>
    <row r="562" spans="2:96" ht="17.25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</row>
    <row r="563" spans="2:96" ht="17.25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</row>
    <row r="564" spans="2:96" ht="17.25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</row>
    <row r="565" spans="2:96" ht="17.25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</row>
    <row r="566" spans="2:96" ht="17.25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</row>
    <row r="567" spans="2:96" ht="17.25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</row>
    <row r="568" spans="2:96" ht="17.25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</row>
    <row r="569" spans="2:96" ht="17.25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</row>
    <row r="570" spans="2:96" ht="17.25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</row>
    <row r="571" spans="2:96" ht="17.25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</row>
    <row r="572" spans="2:96" ht="17.25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</row>
    <row r="573" spans="2:96" ht="17.25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</row>
    <row r="574" spans="2:96" ht="17.25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</row>
    <row r="575" spans="2:96" ht="17.25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</row>
    <row r="576" spans="2:96" ht="17.25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</row>
    <row r="577" spans="2:96" ht="17.25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</row>
    <row r="578" spans="2:96" ht="17.25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</row>
    <row r="579" spans="2:96" ht="17.25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</row>
    <row r="580" spans="2:96" ht="17.25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</row>
    <row r="581" spans="2:96" ht="17.25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</row>
    <row r="582" spans="2:96" ht="17.25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</row>
    <row r="583" spans="2:96" ht="17.25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</row>
    <row r="584" spans="2:96" ht="17.25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</row>
    <row r="585" spans="2:96" ht="17.25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</row>
    <row r="586" spans="2:96" ht="17.25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</row>
    <row r="587" spans="2:96" ht="17.25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</row>
    <row r="588" spans="2:96" ht="17.25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</row>
    <row r="589" spans="2:96" ht="17.25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</row>
    <row r="590" spans="2:96" ht="17.25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</row>
    <row r="591" spans="2:96" ht="17.25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</row>
    <row r="592" spans="2:96" ht="17.25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</row>
    <row r="593" spans="2:96" ht="17.25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</row>
    <row r="594" spans="2:96" ht="17.25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</row>
    <row r="595" spans="2:96" ht="17.25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</row>
    <row r="596" spans="2:96" ht="17.25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</row>
    <row r="597" spans="2:96" ht="17.25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</row>
    <row r="598" spans="2:96" ht="17.25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</row>
    <row r="599" spans="2:96" ht="17.25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</row>
    <row r="600" spans="2:96" ht="17.25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</row>
    <row r="601" spans="2:96" ht="17.25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</row>
    <row r="602" spans="2:96" ht="17.25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</row>
    <row r="603" spans="2:96" ht="17.25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</row>
    <row r="604" spans="2:96" ht="17.25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</row>
    <row r="605" spans="2:96" ht="17.25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</row>
    <row r="606" spans="2:96" ht="17.25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</row>
    <row r="607" spans="2:96" ht="17.25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</row>
    <row r="608" spans="2:96" ht="17.25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</row>
    <row r="609" spans="2:96" ht="17.25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</row>
    <row r="610" spans="2:96" ht="17.25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</row>
    <row r="611" spans="2:96" ht="17.25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</row>
    <row r="612" spans="2:96" ht="17.25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</row>
    <row r="613" spans="2:96" ht="17.25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</row>
    <row r="614" spans="2:96" ht="17.25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</row>
    <row r="615" spans="2:96" ht="17.25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</row>
    <row r="616" spans="2:96" ht="17.25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</row>
    <row r="617" spans="2:96" ht="17.25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</row>
    <row r="618" spans="2:96" ht="17.25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</row>
    <row r="619" spans="2:96" ht="17.25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</row>
    <row r="620" spans="2:96" ht="17.25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</row>
    <row r="621" spans="2:96" ht="17.25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</row>
    <row r="622" spans="2:96" ht="17.25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</row>
    <row r="623" spans="2:96" ht="17.25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</row>
    <row r="624" spans="2:96" ht="17.25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</row>
    <row r="625" spans="2:96" ht="17.25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</row>
    <row r="626" spans="2:96" ht="17.25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</row>
    <row r="627" spans="2:96" ht="17.25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</row>
    <row r="628" spans="2:96" ht="17.25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</row>
    <row r="629" spans="2:96" ht="17.25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</row>
    <row r="630" spans="2:96" ht="17.25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</row>
    <row r="631" spans="2:96" ht="17.25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</row>
    <row r="632" spans="2:96" ht="17.25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</row>
    <row r="633" spans="2:96" ht="17.25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</row>
    <row r="634" spans="2:96" ht="17.25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</row>
    <row r="635" spans="2:96" ht="17.25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</row>
    <row r="636" spans="2:96" ht="17.25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</row>
    <row r="637" spans="2:96" ht="17.25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</row>
    <row r="638" spans="2:96" ht="17.25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</row>
    <row r="639" spans="2:96" ht="17.25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</row>
    <row r="640" spans="2:96" ht="17.25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</row>
    <row r="641" spans="2:96" ht="17.25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</row>
    <row r="642" spans="2:96" ht="17.25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</row>
    <row r="643" spans="2:96" ht="17.25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</row>
    <row r="644" spans="2:96" ht="17.25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</row>
    <row r="645" spans="2:96" ht="17.25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</row>
    <row r="646" spans="2:96" ht="17.25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</row>
    <row r="647" spans="2:96" ht="17.25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</row>
    <row r="648" spans="2:96" ht="17.25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</row>
    <row r="649" spans="2:96" ht="17.25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</row>
    <row r="650" spans="2:96" ht="17.25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</row>
    <row r="651" spans="2:96" ht="17.25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</row>
    <row r="652" spans="2:96" ht="17.25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</row>
    <row r="653" spans="2:96" ht="17.25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</row>
    <row r="654" spans="2:96" ht="17.25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</row>
    <row r="655" spans="2:96" ht="17.25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</row>
    <row r="656" spans="2:96" ht="17.25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</row>
    <row r="657" spans="2:96" ht="17.25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</row>
    <row r="658" spans="2:96" ht="17.25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</row>
    <row r="659" spans="2:96" ht="17.25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</row>
    <row r="660" spans="2:96" ht="17.25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</row>
    <row r="661" spans="2:96" ht="17.25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</row>
    <row r="662" spans="2:96" ht="17.25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</row>
    <row r="663" spans="2:96" ht="17.25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</row>
    <row r="664" spans="2:96" ht="17.25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</row>
    <row r="665" spans="2:96" ht="17.25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</row>
    <row r="666" spans="2:96" ht="17.25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</row>
    <row r="667" spans="2:96" ht="17.25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</row>
    <row r="668" spans="2:96" ht="17.25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</row>
    <row r="669" spans="2:96" ht="17.25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</row>
    <row r="670" spans="2:96" ht="17.25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</row>
    <row r="671" spans="2:96" ht="17.25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</row>
    <row r="672" spans="2:96" ht="17.25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</row>
    <row r="673" spans="2:96" ht="17.25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</row>
    <row r="674" spans="2:96" ht="17.25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</row>
    <row r="675" spans="2:96" ht="17.25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</row>
    <row r="676" spans="2:96" ht="17.25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</row>
    <row r="677" spans="2:96" ht="17.25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</row>
    <row r="678" spans="2:96" ht="17.25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</row>
    <row r="679" spans="2:96" ht="17.25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</row>
    <row r="680" spans="2:96" ht="17.25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</row>
    <row r="681" spans="2:96" ht="17.25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</row>
    <row r="682" spans="2:96" ht="17.25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</row>
    <row r="683" spans="2:96" ht="17.25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</row>
    <row r="684" spans="2:96" ht="17.25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</row>
    <row r="685" spans="2:96" ht="17.25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</row>
    <row r="686" spans="2:96" ht="17.25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</row>
    <row r="687" spans="2:96" ht="17.25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</row>
    <row r="688" spans="2:96" ht="17.25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</row>
    <row r="689" spans="2:96" ht="17.25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</row>
    <row r="690" spans="2:96" ht="17.25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</row>
    <row r="691" spans="2:96" ht="17.25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</row>
    <row r="692" spans="2:96" ht="17.25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</row>
    <row r="693" spans="2:96" ht="17.25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</row>
    <row r="694" spans="2:96" ht="17.25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</row>
    <row r="695" spans="2:96" ht="17.25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</row>
    <row r="696" spans="2:96" ht="17.25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</row>
    <row r="697" spans="2:96" ht="17.25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</row>
    <row r="698" spans="2:96" ht="17.25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</row>
    <row r="699" spans="2:96" ht="17.25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</row>
    <row r="700" spans="2:96" ht="17.25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</row>
    <row r="701" spans="2:96" ht="17.25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</row>
    <row r="702" spans="2:96" ht="17.25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</row>
    <row r="703" spans="2:96" ht="17.25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</row>
    <row r="704" spans="2:96" ht="17.25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</row>
    <row r="705" spans="2:96" ht="17.25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</row>
    <row r="706" spans="2:96" ht="17.25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</row>
    <row r="707" spans="2:96" ht="17.25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</row>
    <row r="708" spans="2:96" ht="17.25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</row>
    <row r="709" spans="2:96" ht="17.25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</row>
    <row r="710" spans="2:96" ht="17.25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</row>
    <row r="711" spans="2:96" ht="17.25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</row>
    <row r="712" spans="2:96" ht="17.25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</row>
    <row r="713" spans="2:96" ht="17.25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</row>
    <row r="714" spans="2:96" ht="17.25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</row>
    <row r="715" spans="2:96" ht="17.25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</row>
    <row r="716" spans="2:96" ht="17.25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</row>
    <row r="717" spans="2:96" ht="17.25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</row>
    <row r="718" spans="2:96" ht="17.25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</row>
    <row r="719" spans="2:96" ht="17.25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</row>
    <row r="720" spans="2:96" ht="17.25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</row>
    <row r="721" spans="2:96" ht="17.25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</row>
    <row r="722" spans="2:96" ht="17.25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</row>
    <row r="723" spans="2:96" ht="17.25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</row>
    <row r="724" spans="2:96" ht="17.25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</row>
    <row r="725" spans="2:96" ht="17.25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</row>
    <row r="726" spans="2:96" ht="17.25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</row>
    <row r="727" spans="2:96" ht="17.25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</row>
    <row r="728" spans="2:96" ht="17.25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</row>
    <row r="729" spans="2:96" ht="17.25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</row>
    <row r="730" spans="2:96" ht="17.25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</row>
    <row r="731" spans="2:96" ht="17.25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</row>
    <row r="732" spans="2:96" ht="17.25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</row>
    <row r="733" spans="2:96" ht="17.25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</row>
    <row r="734" spans="2:96" ht="17.25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</row>
    <row r="735" spans="2:96" ht="17.25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</row>
    <row r="736" spans="2:96" ht="17.25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</row>
    <row r="737" spans="2:96" ht="17.25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</row>
    <row r="738" spans="2:96" ht="17.25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</row>
    <row r="739" spans="2:96" ht="17.25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</row>
    <row r="740" spans="2:96" ht="17.25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</row>
    <row r="741" spans="2:96" ht="17.25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</row>
    <row r="742" spans="2:96" ht="17.25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</row>
    <row r="743" spans="2:96" ht="17.25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</row>
    <row r="744" spans="2:96" ht="17.25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</row>
    <row r="745" spans="2:96" ht="17.25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</row>
  </sheetData>
  <sheetProtection/>
  <mergeCells count="107">
    <mergeCell ref="CI9:CI10"/>
    <mergeCell ref="CP9:CQ9"/>
    <mergeCell ref="CJ9:CK9"/>
    <mergeCell ref="CL9:CL10"/>
    <mergeCell ref="CM9:CN9"/>
    <mergeCell ref="CO9:CO10"/>
    <mergeCell ref="CC9:CC10"/>
    <mergeCell ref="CD9:CE9"/>
    <mergeCell ref="CF9:CF10"/>
    <mergeCell ref="CG9:CH9"/>
    <mergeCell ref="CA9:CB9"/>
    <mergeCell ref="BK9:BL9"/>
    <mergeCell ref="BV9:BV10"/>
    <mergeCell ref="BM9:BM10"/>
    <mergeCell ref="BQ9:BR9"/>
    <mergeCell ref="BP9:BP10"/>
    <mergeCell ref="BY9:BY10"/>
    <mergeCell ref="BB9:BC9"/>
    <mergeCell ref="BE9:BF9"/>
    <mergeCell ref="BW9:BX9"/>
    <mergeCell ref="BZ9:BZ10"/>
    <mergeCell ref="BS9:BS10"/>
    <mergeCell ref="BT9:BU9"/>
    <mergeCell ref="BG9:BG10"/>
    <mergeCell ref="BD9:BD10"/>
    <mergeCell ref="Y9:Y10"/>
    <mergeCell ref="Z9:AB9"/>
    <mergeCell ref="AJ9:AK9"/>
    <mergeCell ref="AG9:AH9"/>
    <mergeCell ref="V6:V11"/>
    <mergeCell ref="W6:W11"/>
    <mergeCell ref="X6:X11"/>
    <mergeCell ref="AC6:AC11"/>
    <mergeCell ref="O9:Q9"/>
    <mergeCell ref="R9:R10"/>
    <mergeCell ref="CS4:CS8"/>
    <mergeCell ref="CC5:CH5"/>
    <mergeCell ref="CI5:CN5"/>
    <mergeCell ref="CL6:CN8"/>
    <mergeCell ref="CC6:CE8"/>
    <mergeCell ref="CF6:CH8"/>
    <mergeCell ref="S9:U9"/>
    <mergeCell ref="AP9:AQ9"/>
    <mergeCell ref="CI6:CK8"/>
    <mergeCell ref="CC4:CN4"/>
    <mergeCell ref="CO4:CQ8"/>
    <mergeCell ref="CR4:CR8"/>
    <mergeCell ref="AL9:AL10"/>
    <mergeCell ref="AO9:AO10"/>
    <mergeCell ref="AR7:AT8"/>
    <mergeCell ref="AU7:AW8"/>
    <mergeCell ref="AL6:AN8"/>
    <mergeCell ref="AO6:AQ8"/>
    <mergeCell ref="AR9:AR10"/>
    <mergeCell ref="AU9:AU10"/>
    <mergeCell ref="AS9:AT9"/>
    <mergeCell ref="AV9:AW9"/>
    <mergeCell ref="J4:M8"/>
    <mergeCell ref="N4:BX4"/>
    <mergeCell ref="BD5:BO5"/>
    <mergeCell ref="AM9:AN9"/>
    <mergeCell ref="AR6:AZ6"/>
    <mergeCell ref="BJ9:BJ10"/>
    <mergeCell ref="BZ4:CB8"/>
    <mergeCell ref="BP7:BR8"/>
    <mergeCell ref="BV6:BY8"/>
    <mergeCell ref="AX7:AZ8"/>
    <mergeCell ref="AD6:AD11"/>
    <mergeCell ref="AI9:AI10"/>
    <mergeCell ref="AI6:AK8"/>
    <mergeCell ref="BH9:BI9"/>
    <mergeCell ref="AX9:AX10"/>
    <mergeCell ref="BA5:BC8"/>
    <mergeCell ref="F4:I8"/>
    <mergeCell ref="G9:I9"/>
    <mergeCell ref="B1:AA1"/>
    <mergeCell ref="B2:X2"/>
    <mergeCell ref="T3:U3"/>
    <mergeCell ref="Z3:AA3"/>
    <mergeCell ref="Y6:AB6"/>
    <mergeCell ref="Y7:AB8"/>
    <mergeCell ref="K9:M9"/>
    <mergeCell ref="N9:N10"/>
    <mergeCell ref="B56:C56"/>
    <mergeCell ref="J9:J10"/>
    <mergeCell ref="AE6:AE11"/>
    <mergeCell ref="AF9:AF10"/>
    <mergeCell ref="R7:U8"/>
    <mergeCell ref="B4:B10"/>
    <mergeCell ref="C4:C10"/>
    <mergeCell ref="F9:F10"/>
    <mergeCell ref="D4:D10"/>
    <mergeCell ref="E4:E10"/>
    <mergeCell ref="BJ6:BL8"/>
    <mergeCell ref="BP5:BU6"/>
    <mergeCell ref="BS7:BU8"/>
    <mergeCell ref="BM6:BO8"/>
    <mergeCell ref="BD6:BF8"/>
    <mergeCell ref="AY9:AZ9"/>
    <mergeCell ref="BA9:BA10"/>
    <mergeCell ref="BN9:BO9"/>
    <mergeCell ref="N5:AN5"/>
    <mergeCell ref="AO5:AZ5"/>
    <mergeCell ref="N6:U6"/>
    <mergeCell ref="AF6:AH8"/>
    <mergeCell ref="N7:Q8"/>
    <mergeCell ref="BG6:BI8"/>
  </mergeCells>
  <printOptions/>
  <pageMargins left="0.17" right="0.17" top="0.17" bottom="0.2" header="0.17" footer="0.18"/>
  <pageSetup horizontalDpi="600" verticalDpi="600" orientation="landscape" paperSize="9" scale="64" r:id="rId1"/>
  <colBreaks count="2" manualBreakCount="2">
    <brk id="6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Anna</cp:lastModifiedBy>
  <cp:lastPrinted>2012-04-11T07:35:20Z</cp:lastPrinted>
  <dcterms:created xsi:type="dcterms:W3CDTF">2002-03-15T09:46:46Z</dcterms:created>
  <dcterms:modified xsi:type="dcterms:W3CDTF">2012-05-19T04:32:34Z</dcterms:modified>
  <cp:category/>
  <cp:version/>
  <cp:contentType/>
  <cp:contentStatus/>
</cp:coreProperties>
</file>